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C:\Users\alaurent\Downloads\"/>
    </mc:Choice>
  </mc:AlternateContent>
  <xr:revisionPtr revIDLastSave="0" documentId="13_ncr:1_{B8914B6B-AAF5-4284-BB91-1C70E9ECF09B}" xr6:coauthVersionLast="47" xr6:coauthVersionMax="47" xr10:uidLastSave="{00000000-0000-0000-0000-000000000000}"/>
  <bookViews>
    <workbookView xWindow="-108" yWindow="-108" windowWidth="23256" windowHeight="12576" xr2:uid="{00000000-000D-0000-FFFF-FFFF00000000}"/>
  </bookViews>
  <sheets>
    <sheet name="Notice" sheetId="4" r:id="rId1"/>
    <sheet name="Simulateur 2022 v1" sheetId="1" r:id="rId2"/>
    <sheet name="Donné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2" l="1"/>
  <c r="D13" i="2"/>
  <c r="D15" i="2" l="1"/>
  <c r="X11" i="2" l="1"/>
  <c r="X58" i="2"/>
  <c r="X13" i="2"/>
  <c r="AD13" i="2" s="1"/>
  <c r="AE13" i="2" s="1"/>
  <c r="X59" i="2"/>
  <c r="X60" i="2"/>
  <c r="X65" i="2"/>
  <c r="X61" i="2"/>
  <c r="X62" i="2"/>
  <c r="X64" i="2"/>
  <c r="X63" i="2"/>
  <c r="Y13" i="2" l="1"/>
  <c r="Z13" i="2" s="1"/>
  <c r="Y65" i="2"/>
  <c r="Z65" i="2" s="1"/>
  <c r="AD65" i="2"/>
  <c r="AE65" i="2" s="1"/>
  <c r="Y63" i="2"/>
  <c r="AA63" i="2" s="1"/>
  <c r="AB63" i="2" s="1"/>
  <c r="AD63" i="2"/>
  <c r="Y64" i="2"/>
  <c r="AA64" i="2" s="1"/>
  <c r="AB64" i="2" s="1"/>
  <c r="AD64" i="2"/>
  <c r="AE64" i="2" s="1"/>
  <c r="Y62" i="2"/>
  <c r="Z62" i="2" s="1"/>
  <c r="AD62" i="2"/>
  <c r="AE62" i="2" s="1"/>
  <c r="AF61" i="2"/>
  <c r="AD60" i="2"/>
  <c r="AF60" i="2" s="1"/>
  <c r="AD61" i="2"/>
  <c r="AE61" i="2" s="1"/>
  <c r="Y61" i="2"/>
  <c r="AA61" i="2" s="1"/>
  <c r="AB61" i="2" s="1"/>
  <c r="AF13" i="2"/>
  <c r="Y60" i="2"/>
  <c r="Z60" i="2" s="1"/>
  <c r="Y11" i="2"/>
  <c r="AA11" i="2" s="1"/>
  <c r="AB11" i="2" s="1"/>
  <c r="AH11" i="2"/>
  <c r="AD11" i="2"/>
  <c r="AE11" i="2" s="1"/>
  <c r="AH58" i="2"/>
  <c r="AD58" i="2"/>
  <c r="AE58" i="2" s="1"/>
  <c r="AG58" i="2" s="1"/>
  <c r="Y59" i="2"/>
  <c r="Z59" i="2" s="1"/>
  <c r="AF59" i="2"/>
  <c r="AD59" i="2"/>
  <c r="AE59" i="2" s="1"/>
  <c r="Y58" i="2"/>
  <c r="Z58" i="2" s="1"/>
  <c r="AA13" i="2" l="1"/>
  <c r="AE63" i="2"/>
  <c r="AF63" i="2" s="1"/>
  <c r="Z63" i="2"/>
  <c r="Z64" i="2"/>
  <c r="AA65" i="2"/>
  <c r="AB65" i="2" s="1"/>
  <c r="AF64" i="2"/>
  <c r="AF65" i="2"/>
  <c r="AA62" i="2"/>
  <c r="AB62" i="2" s="1"/>
  <c r="AC62" i="2" s="1"/>
  <c r="K31" i="1"/>
  <c r="AE60" i="2"/>
  <c r="AF11" i="2"/>
  <c r="G31" i="1" s="1"/>
  <c r="Z61" i="2"/>
  <c r="AA60" i="2"/>
  <c r="AB60" i="2" s="1"/>
  <c r="AC60" i="2" s="1"/>
  <c r="AF58" i="2"/>
  <c r="AA59" i="2"/>
  <c r="AB59" i="2" s="1"/>
  <c r="AG11" i="2"/>
  <c r="J32" i="1" s="1"/>
  <c r="AA58" i="2"/>
  <c r="AB58" i="2" s="1"/>
  <c r="Z11" i="2"/>
  <c r="AC63" i="2" l="1"/>
  <c r="AC58" i="2"/>
  <c r="C28" i="2" l="1"/>
  <c r="X14" i="2" l="1"/>
  <c r="X17" i="2"/>
  <c r="X15" i="2"/>
  <c r="X16" i="2"/>
  <c r="X18" i="2"/>
  <c r="X12" i="2"/>
  <c r="AF12" i="2" s="1"/>
  <c r="Y18" i="2" l="1"/>
  <c r="AA18" i="2" s="1"/>
  <c r="AB18" i="2" s="1"/>
  <c r="AD18" i="2"/>
  <c r="AE18" i="2" s="1"/>
  <c r="Y16" i="2"/>
  <c r="Z16" i="2" s="1"/>
  <c r="AD16" i="2"/>
  <c r="AE16" i="2" s="1"/>
  <c r="AF16" i="2" s="1"/>
  <c r="Y17" i="2"/>
  <c r="AA17" i="2" s="1"/>
  <c r="AB17" i="2" s="1"/>
  <c r="AD17" i="2"/>
  <c r="AE17" i="2" s="1"/>
  <c r="Y15" i="2"/>
  <c r="Z15" i="2" s="1"/>
  <c r="AD15" i="2"/>
  <c r="AE15" i="2" s="1"/>
  <c r="O31" i="1" s="1"/>
  <c r="AD14" i="2"/>
  <c r="AF14" i="2"/>
  <c r="Y14" i="2"/>
  <c r="Y12" i="2"/>
  <c r="Z12" i="2" s="1"/>
  <c r="AD12" i="2"/>
  <c r="I31" i="1" l="1"/>
  <c r="AE12" i="2"/>
  <c r="Z18" i="2"/>
  <c r="Z17" i="2"/>
  <c r="AA15" i="2"/>
  <c r="AB15" i="2" s="1"/>
  <c r="AC15" i="2" s="1"/>
  <c r="O30" i="1" s="1"/>
  <c r="AF18" i="2"/>
  <c r="AF17" i="2"/>
  <c r="R31" i="1" s="1"/>
  <c r="AA16" i="2"/>
  <c r="AB16" i="2" s="1"/>
  <c r="AC16" i="2" s="1"/>
  <c r="Q30" i="1" s="1"/>
  <c r="M31" i="1"/>
  <c r="AE14" i="2"/>
  <c r="Z14" i="2"/>
  <c r="AA14" i="2"/>
  <c r="AB14" i="2" s="1"/>
  <c r="AA12" i="2"/>
  <c r="AB12" i="2" s="1"/>
  <c r="AC11" i="2" s="1"/>
  <c r="S31" i="1"/>
  <c r="Q31" i="1"/>
  <c r="AB13" i="2"/>
  <c r="AC13" i="2" l="1"/>
  <c r="K30" i="1" s="1"/>
  <c r="G30" i="1"/>
</calcChain>
</file>

<file path=xl/sharedStrings.xml><?xml version="1.0" encoding="utf-8"?>
<sst xmlns="http://schemas.openxmlformats.org/spreadsheetml/2006/main" count="247" uniqueCount="99">
  <si>
    <t>Employeur</t>
  </si>
  <si>
    <t>Salarié</t>
  </si>
  <si>
    <t>Base conventionnelle</t>
  </si>
  <si>
    <t>Base améliorée 1</t>
  </si>
  <si>
    <t>Base améliorée 2</t>
  </si>
  <si>
    <t>Base améliorée 3</t>
  </si>
  <si>
    <t>De 36 à 45 ans</t>
  </si>
  <si>
    <t>De 46 à 55 ans</t>
  </si>
  <si>
    <t>Plus de 56 ans</t>
  </si>
  <si>
    <t>ENFANT</t>
  </si>
  <si>
    <t>ISOLE</t>
  </si>
  <si>
    <t>FAMILLE</t>
  </si>
  <si>
    <t>UNIQUE</t>
  </si>
  <si>
    <t>SOLO</t>
  </si>
  <si>
    <t>DUO</t>
  </si>
  <si>
    <t>TRIBU</t>
  </si>
  <si>
    <t>jusque 35</t>
  </si>
  <si>
    <t>36-45</t>
  </si>
  <si>
    <t>46-55</t>
  </si>
  <si>
    <t>Jusque 35 ans</t>
  </si>
  <si>
    <t>Plus 56 ans</t>
  </si>
  <si>
    <t>Nombre de conjoints à assurer</t>
  </si>
  <si>
    <t>PMSS</t>
  </si>
  <si>
    <t>Obligatoire</t>
  </si>
  <si>
    <t>Facultative</t>
  </si>
  <si>
    <t>€</t>
  </si>
  <si>
    <t>EMPLOYEUR</t>
  </si>
  <si>
    <t>PART</t>
  </si>
  <si>
    <t>Tarif</t>
  </si>
  <si>
    <t>taux partic</t>
  </si>
  <si>
    <t>part salarié :</t>
  </si>
  <si>
    <t>Simulations</t>
  </si>
  <si>
    <t>Nombre de salariés couverts</t>
  </si>
  <si>
    <t>ADULTE</t>
  </si>
  <si>
    <t>BA2</t>
  </si>
  <si>
    <t>Vous souhaitez couvrir vos salariés à hauteur de la</t>
  </si>
  <si>
    <t>Quel est l'âge moyen de vos salariés à couvrir ?</t>
  </si>
  <si>
    <t>Aide</t>
  </si>
  <si>
    <t>Quel est le régime de vos salariés ?</t>
  </si>
  <si>
    <t>Régime local - Alsace Moselle</t>
  </si>
  <si>
    <t>Régime général</t>
  </si>
  <si>
    <t>Comment couvrir les ayants droit ?</t>
  </si>
  <si>
    <t>Saisir les données de votre simulation tarifaire</t>
  </si>
  <si>
    <t>Saisir les données sur les assurés à couvrir</t>
  </si>
  <si>
    <t>Régime local</t>
  </si>
  <si>
    <t>Menu déroulant et formules</t>
  </si>
  <si>
    <t>Tarification de la formule de base du contrat santé</t>
  </si>
  <si>
    <r>
      <rPr>
        <sz val="11"/>
        <color theme="1"/>
        <rFont val="Calibri"/>
        <family val="2"/>
        <scheme val="minor"/>
      </rPr>
      <t>Nombre d'enfants à assurer</t>
    </r>
    <r>
      <rPr>
        <sz val="9"/>
        <color theme="1"/>
        <rFont val="Calibri"/>
        <family val="2"/>
        <scheme val="minor"/>
      </rPr>
      <t xml:space="preserve"> (dans la limite de 2 enfants par salarié puisqu'ils bénéficient de la gratuite au-delà)</t>
    </r>
  </si>
  <si>
    <t>Comment remplir le tableau des salariés ?</t>
  </si>
  <si>
    <r>
      <t xml:space="preserve">Le </t>
    </r>
    <r>
      <rPr>
        <i/>
        <sz val="11"/>
        <color theme="1"/>
        <rFont val="Calibri"/>
        <family val="2"/>
        <scheme val="minor"/>
      </rPr>
      <t>premier</t>
    </r>
    <r>
      <rPr>
        <sz val="11"/>
        <color theme="1"/>
        <rFont val="Calibri"/>
        <family val="2"/>
        <scheme val="minor"/>
      </rPr>
      <t xml:space="preserve"> salarié est </t>
    </r>
    <r>
      <rPr>
        <b/>
        <sz val="11"/>
        <color theme="1"/>
        <rFont val="Calibri"/>
        <family val="2"/>
        <scheme val="minor"/>
      </rPr>
      <t>célibataire</t>
    </r>
  </si>
  <si>
    <r>
      <t xml:space="preserve">Le </t>
    </r>
    <r>
      <rPr>
        <i/>
        <sz val="11"/>
        <color theme="1"/>
        <rFont val="Calibri"/>
        <family val="2"/>
        <scheme val="minor"/>
      </rPr>
      <t>deuxième</t>
    </r>
    <r>
      <rPr>
        <sz val="11"/>
        <color theme="1"/>
        <rFont val="Calibri"/>
        <family val="2"/>
        <scheme val="minor"/>
      </rPr>
      <t xml:space="preserve"> salarié : </t>
    </r>
    <r>
      <rPr>
        <b/>
        <sz val="11"/>
        <color theme="1"/>
        <rFont val="Calibri"/>
        <family val="2"/>
        <scheme val="minor"/>
      </rPr>
      <t>Sans</t>
    </r>
    <r>
      <rPr>
        <sz val="11"/>
        <color theme="1"/>
        <rFont val="Calibri"/>
        <family val="2"/>
        <scheme val="minor"/>
      </rPr>
      <t xml:space="preserve"> </t>
    </r>
    <r>
      <rPr>
        <b/>
        <sz val="11"/>
        <color theme="1"/>
        <rFont val="Calibri"/>
        <family val="2"/>
        <scheme val="minor"/>
      </rPr>
      <t>conjoint</t>
    </r>
    <r>
      <rPr>
        <sz val="11"/>
        <color theme="1"/>
        <rFont val="Calibri"/>
        <family val="2"/>
        <scheme val="minor"/>
      </rPr>
      <t xml:space="preserve"> avec </t>
    </r>
    <r>
      <rPr>
        <b/>
        <sz val="11"/>
        <color theme="1"/>
        <rFont val="Calibri"/>
        <family val="2"/>
        <scheme val="minor"/>
      </rPr>
      <t>2 enfants</t>
    </r>
    <r>
      <rPr>
        <sz val="11"/>
        <color theme="1"/>
        <rFont val="Calibri"/>
        <family val="2"/>
        <scheme val="minor"/>
      </rPr>
      <t xml:space="preserve"> à assurer</t>
    </r>
  </si>
  <si>
    <r>
      <t xml:space="preserve">Le </t>
    </r>
    <r>
      <rPr>
        <i/>
        <sz val="11"/>
        <color theme="1"/>
        <rFont val="Calibri"/>
        <family val="2"/>
        <scheme val="minor"/>
      </rPr>
      <t>troisième</t>
    </r>
    <r>
      <rPr>
        <sz val="11"/>
        <color theme="1"/>
        <rFont val="Calibri"/>
        <family val="2"/>
        <scheme val="minor"/>
      </rPr>
      <t xml:space="preserve"> salarié : </t>
    </r>
    <r>
      <rPr>
        <b/>
        <sz val="11"/>
        <color theme="1"/>
        <rFont val="Calibri"/>
        <family val="2"/>
        <scheme val="minor"/>
      </rPr>
      <t>avec</t>
    </r>
    <r>
      <rPr>
        <sz val="11"/>
        <color theme="1"/>
        <rFont val="Calibri"/>
        <family val="2"/>
        <scheme val="minor"/>
      </rPr>
      <t xml:space="preserve"> </t>
    </r>
    <r>
      <rPr>
        <b/>
        <sz val="11"/>
        <color theme="1"/>
        <rFont val="Calibri"/>
        <family val="2"/>
        <scheme val="minor"/>
      </rPr>
      <t>conjoint</t>
    </r>
    <r>
      <rPr>
        <sz val="11"/>
        <color theme="1"/>
        <rFont val="Calibri"/>
        <family val="2"/>
        <scheme val="minor"/>
      </rPr>
      <t xml:space="preserve"> et </t>
    </r>
    <r>
      <rPr>
        <b/>
        <sz val="11"/>
        <color theme="1"/>
        <rFont val="Calibri"/>
        <family val="2"/>
        <scheme val="minor"/>
      </rPr>
      <t>4 enfants</t>
    </r>
  </si>
  <si>
    <r>
      <t>A quelle hauteur souhaitez-vous financer la couverture de vos salariés ?</t>
    </r>
    <r>
      <rPr>
        <i/>
        <sz val="12"/>
        <color theme="1"/>
        <rFont val="Calibri"/>
        <family val="2"/>
        <scheme val="minor"/>
      </rPr>
      <t xml:space="preserve"> </t>
    </r>
    <r>
      <rPr>
        <i/>
        <sz val="9"/>
        <color theme="1"/>
        <rFont val="Calibri"/>
        <family val="2"/>
        <scheme val="minor"/>
      </rPr>
      <t>(50 % minimum)</t>
    </r>
  </si>
  <si>
    <r>
      <rPr>
        <sz val="11"/>
        <color theme="1"/>
        <rFont val="Calibri"/>
        <family val="2"/>
        <scheme val="minor"/>
      </rPr>
      <t xml:space="preserve">Nombre de salarié couvert avec au moins 2 ayants droit </t>
    </r>
    <r>
      <rPr>
        <i/>
        <sz val="9"/>
        <color theme="1"/>
        <rFont val="Calibri"/>
        <family val="2"/>
        <scheme val="minor"/>
      </rPr>
      <t>(adulte ou enfant)</t>
    </r>
  </si>
  <si>
    <t xml:space="preserve"> Simulateur de tarifs du Personnel des agences d'assurance (offre nationale) - Tarifs 2022</t>
  </si>
  <si>
    <t>Part Employeur</t>
  </si>
  <si>
    <t>Part Salarié</t>
  </si>
  <si>
    <t>Adulte</t>
  </si>
  <si>
    <t>Enfant</t>
  </si>
  <si>
    <t>Isolé</t>
  </si>
  <si>
    <t>Famille</t>
  </si>
  <si>
    <t>Unique</t>
  </si>
  <si>
    <t>Solo</t>
  </si>
  <si>
    <t>Duo</t>
  </si>
  <si>
    <t>Tribu</t>
  </si>
  <si>
    <t>2+2 soit 4</t>
  </si>
  <si>
    <t xml:space="preserve">Attention, il est important de remplir la notion de salarié seul lorsque les ayants droit sont couverts à titre obligatoire. </t>
  </si>
  <si>
    <t>Nombre de salarié avec 1 seul ayant droit à couvrir (adulte ou enfant)</t>
  </si>
  <si>
    <t>facult</t>
  </si>
  <si>
    <t>salarié</t>
  </si>
  <si>
    <t>tribu - solo + solo x 100 - participation employeur</t>
  </si>
  <si>
    <t>Facultatif</t>
  </si>
  <si>
    <t>part employeur par tête</t>
  </si>
  <si>
    <t>si néant si pas d'enfant : SI(Z12&gt;0;(Y12*$C$26);"néant")</t>
  </si>
  <si>
    <t xml:space="preserve">Et pour le conjoint </t>
  </si>
  <si>
    <t>CONJOINT</t>
  </si>
  <si>
    <t>obligatoire</t>
  </si>
  <si>
    <t>facultatif</t>
  </si>
  <si>
    <r>
      <t>Dont nombre de salarié couverts seuls</t>
    </r>
    <r>
      <rPr>
        <i/>
        <sz val="9"/>
        <color theme="1"/>
        <rFont val="Calibri"/>
        <family val="2"/>
        <scheme val="minor"/>
      </rPr>
      <t xml:space="preserve"> (sans ayant droit)</t>
    </r>
  </si>
  <si>
    <t>SOMMAIRE</t>
  </si>
  <si>
    <t>Comment optimiser le choix de son expression tarifaire ?</t>
  </si>
  <si>
    <r>
      <rPr>
        <i/>
        <sz val="11"/>
        <color theme="1"/>
        <rFont val="Calibri"/>
        <family val="2"/>
        <scheme val="minor"/>
      </rPr>
      <t>Dont</t>
    </r>
    <r>
      <rPr>
        <sz val="11"/>
        <color theme="1"/>
        <rFont val="Calibri"/>
        <family val="2"/>
        <scheme val="minor"/>
      </rPr>
      <t xml:space="preserve"> nombre de salarié couverts seuls (sans ayant droit)</t>
    </r>
  </si>
  <si>
    <t xml:space="preserve">Une fois les données renseignées,  l'outil affiche le tarif qui vous sera appelé au niveau de la ligne "Part Employeur". 
Cela vous permet de choisir l'expression tarifaire qui sera la plus optimisée en fonction de la couverture au moment de de la souscription. 
</t>
  </si>
  <si>
    <t>Prenons l'exemple d'une agence composée de 3 salariés  âgés de 40 ans et affiliés au régime général qui décide de,
-  souscrire à la base améliorée 1 
- de couvrir les ayants droit des salariés à titre facultatif*
- participer à hauteur de 50% au titre de la participation employeur.</t>
  </si>
  <si>
    <t>Qu'est ce qu'une expression tarifaire ?</t>
  </si>
  <si>
    <t>* A titre obligatoire, vous financez pour partie la couverture de la base des ayants droit. A l'inverse, lorsque vous couvrez les ayants droit à titre facultatif, les garanties de ces derniers sont financées entièrement par le salarié.</t>
  </si>
  <si>
    <t xml:space="preserve"> </t>
  </si>
  <si>
    <t>Au regard de la composition familiale de vos collaborateurs d'agence, vous gagnez à souscrire l'offre avec l'expression tarifaire "Isolé-Famille"</t>
  </si>
  <si>
    <t>Exemple : 1 salarié avec conjoint et 1 enfant
2 cotisations adulte et 1 cotisation enfant</t>
  </si>
  <si>
    <t>L'un des 2 tarifs est appliqué au salarié selon le nombre d'ayant(s) droit inscrit(s) au contrat</t>
  </si>
  <si>
    <t>Le même tarif est appliqué à tous les salariés
de l’entreprise quelle que soit la composition
familiale de leur foyer.</t>
  </si>
  <si>
    <t>Ainsi s’il est :
- seul sans ayant droit, il paiera le tarif dit « Solo »
- en couple ou seul avec un enfant, il paiera le tarif dit « Duo »
- en couple avec au moins 1 enfant ou seul avec au moins 2 enfants, il paiera le tarif dit « Tribu »</t>
  </si>
  <si>
    <t xml:space="preserve">L’un des 3 tarifs est appliqué au salarié selon le nombre d’ayant(s) droit inscrit(s) au contrat.
</t>
  </si>
  <si>
    <r>
      <rPr>
        <sz val="11"/>
        <color theme="1"/>
        <rFont val="Calibri"/>
        <family val="2"/>
        <scheme val="minor"/>
      </rPr>
      <t xml:space="preserve">Nombre d'enfants </t>
    </r>
    <r>
      <rPr>
        <vertAlign val="superscript"/>
        <sz val="11"/>
        <color theme="1"/>
        <rFont val="Calibri"/>
        <family val="2"/>
        <scheme val="minor"/>
      </rPr>
      <t>(1)</t>
    </r>
    <r>
      <rPr>
        <sz val="11"/>
        <color theme="1"/>
        <rFont val="Calibri"/>
        <family val="2"/>
        <scheme val="minor"/>
      </rPr>
      <t xml:space="preserve"> à assurer</t>
    </r>
    <r>
      <rPr>
        <i/>
        <sz val="9"/>
        <color theme="1"/>
        <rFont val="Calibri"/>
        <family val="2"/>
        <scheme val="minor"/>
      </rPr>
      <t xml:space="preserve"> (dans la limite de 2 enfants par salarié puisqu'ils bénéficient de la gratuite au-delà)</t>
    </r>
  </si>
  <si>
    <r>
      <rPr>
        <vertAlign val="superscript"/>
        <sz val="9"/>
        <color theme="0" tint="-0.34998626667073579"/>
        <rFont val="Calibri"/>
        <family val="2"/>
        <scheme val="minor"/>
      </rPr>
      <t>(1)</t>
    </r>
    <r>
      <rPr>
        <sz val="9"/>
        <color theme="0" tint="-0.34998626667073579"/>
        <rFont val="Calibri"/>
        <family val="2"/>
        <scheme val="minor"/>
      </rPr>
      <t xml:space="preserve"> sont considérés comme tels les enfants à charge de l’adhérent ou de son conjoint, à condition toutefois :
- qu’ils soient à leur charge au sens de la Sécurité sociale ;
- ou qu’ils aient moins de 28 ans, et poursuivent des études scolaires ou universitaires, et soient couverts par un régime de Sécurité sociale, et sous réserve qu’ils n’exercent pas une profession à temps complet ;
- ou qu’ils aient moins de 26 ans, et qu’ils soient en apprentissage ou entrés dans le cadre des contrats de formation, jusqu’au terme de leur cursus, et perçoivent dans tous les cas une rémunération maximum de 55 % du Smic (salaire minimum interprofessionnel
de croissance) ;
- ou quel que soit leur âge, s’ils perçoivent l’allocation aux adultes handicapés ou l’allocation d’éducation de l’enfant handicapé. L’assureur se réserve le droit de demander des justificatifs.</t>
    </r>
  </si>
  <si>
    <t xml:space="preserve">Une expression tarifaire permet d'exprimer le tarif selon la ou les personnes à assurer.  
Notre produit vous offre le choix de sélectionner l'expression de tarif la plus adaptée à la situation de vos collaborateurs. </t>
  </si>
  <si>
    <t>Le tarif est appliqué pour chaque bénéficiaire selon son statut : adulte ou enfant</t>
  </si>
  <si>
    <t>Une fois les données renseignées, l'outil affiche le tarif qui vous sera appelé au niveau de la ligne "Part Employeur". 
Cela vous permet de choisir l'expression tarifaire qui sera la plus optimisée selon la démographie de votre agence au moment de de la souscription. 
Reprenons l'exemple de l'agence composée de 3 salariés âgés de 40 ans et affiliés au régime général qui décide de :
-  souscrire à la base améliorée 1 
- de couvrir les ayants droit des salariés à titre obligatoire*
- participer à hauteur de 50% au titre de la participation employeur.</t>
  </si>
  <si>
    <r>
      <t>Exemples : 
- 1 salarié seul paiera le tarif "</t>
    </r>
    <r>
      <rPr>
        <sz val="9"/>
        <color rgb="FF808080"/>
        <rFont val="Calibri"/>
        <family val="2"/>
        <scheme val="minor"/>
      </rPr>
      <t xml:space="preserve">isolé"
</t>
    </r>
    <r>
      <rPr>
        <i/>
        <sz val="9"/>
        <color rgb="FF808080"/>
        <rFont val="Calibri"/>
        <family val="2"/>
        <scheme val="minor"/>
      </rPr>
      <t xml:space="preserve">- 1 salarié en couple ou avec 1 enfant paiera le tarif "famille"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</si>
</sst>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b/>
      <sz val="8"/>
      <color theme="0"/>
      <name val="ITCLegacySerif LT Book"/>
    </font>
    <font>
      <b/>
      <sz val="10"/>
      <color theme="1"/>
      <name val="Calibri"/>
      <family val="2"/>
      <scheme val="minor"/>
    </font>
    <font>
      <i/>
      <sz val="11"/>
      <color theme="1"/>
      <name val="Calibri"/>
      <family val="2"/>
      <scheme val="minor"/>
    </font>
    <font>
      <b/>
      <sz val="11"/>
      <color theme="0"/>
      <name val="Calibri"/>
      <family val="2"/>
      <scheme val="minor"/>
    </font>
    <font>
      <sz val="11"/>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i/>
      <u/>
      <sz val="11"/>
      <color theme="1"/>
      <name val="Calibri"/>
      <family val="2"/>
      <scheme val="minor"/>
    </font>
    <font>
      <b/>
      <sz val="12"/>
      <color theme="0"/>
      <name val="ITCLegacySerif LT Book"/>
    </font>
    <font>
      <i/>
      <sz val="12"/>
      <color theme="1"/>
      <name val="Calibri"/>
      <family val="2"/>
      <scheme val="minor"/>
    </font>
    <font>
      <b/>
      <sz val="12"/>
      <color rgb="FFD83420"/>
      <name val="Calibri"/>
      <family val="2"/>
      <scheme val="minor"/>
    </font>
    <font>
      <sz val="12"/>
      <color theme="1"/>
      <name val="STKaiti"/>
    </font>
    <font>
      <sz val="20"/>
      <color theme="1"/>
      <name val="STKaiti"/>
    </font>
    <font>
      <i/>
      <sz val="9"/>
      <color theme="1"/>
      <name val="Calibri"/>
      <family val="2"/>
      <scheme val="minor"/>
    </font>
    <font>
      <sz val="10"/>
      <color theme="1"/>
      <name val="Calibri"/>
      <family val="2"/>
      <scheme val="minor"/>
    </font>
    <font>
      <i/>
      <u/>
      <sz val="10"/>
      <color rgb="FFD83420"/>
      <name val="Calibri"/>
      <family val="2"/>
      <scheme val="minor"/>
    </font>
    <font>
      <i/>
      <sz val="11"/>
      <color rgb="FFD82034"/>
      <name val="Calibri"/>
      <family val="2"/>
      <scheme val="minor"/>
    </font>
    <font>
      <b/>
      <sz val="13"/>
      <color rgb="FFFF0000"/>
      <name val="Calibri"/>
      <family val="2"/>
      <scheme val="minor"/>
    </font>
    <font>
      <b/>
      <sz val="9"/>
      <color theme="1"/>
      <name val="Calibri"/>
      <family val="2"/>
      <scheme val="minor"/>
    </font>
    <font>
      <b/>
      <sz val="8"/>
      <color theme="1"/>
      <name val="Calibri"/>
      <family val="2"/>
      <scheme val="minor"/>
    </font>
    <font>
      <b/>
      <sz val="13"/>
      <color theme="1"/>
      <name val="Calibri"/>
      <family val="2"/>
      <scheme val="minor"/>
    </font>
    <font>
      <sz val="11"/>
      <color rgb="FF808080"/>
      <name val="Calibri"/>
      <family val="2"/>
      <scheme val="minor"/>
    </font>
    <font>
      <vertAlign val="superscript"/>
      <sz val="11"/>
      <color theme="1"/>
      <name val="Calibri"/>
      <family val="2"/>
      <scheme val="minor"/>
    </font>
    <font>
      <sz val="9"/>
      <color theme="0" tint="-0.34998626667073579"/>
      <name val="Calibri"/>
      <family val="2"/>
      <scheme val="minor"/>
    </font>
    <font>
      <vertAlign val="superscript"/>
      <sz val="9"/>
      <color theme="0" tint="-0.34998626667073579"/>
      <name val="Calibri"/>
      <family val="2"/>
      <scheme val="minor"/>
    </font>
    <font>
      <b/>
      <sz val="12"/>
      <color rgb="FFC45417"/>
      <name val="Calibri"/>
      <family val="2"/>
      <scheme val="minor"/>
    </font>
    <font>
      <i/>
      <sz val="9"/>
      <color rgb="FF808080"/>
      <name val="Calibri"/>
      <family val="2"/>
      <scheme val="minor"/>
    </font>
    <font>
      <sz val="9"/>
      <color rgb="FF808080"/>
      <name val="Calibri"/>
      <family val="2"/>
      <scheme val="minor"/>
    </font>
    <font>
      <sz val="11"/>
      <color rgb="FFC45417"/>
      <name val="Calibri"/>
      <family val="2"/>
      <scheme val="minor"/>
    </font>
    <font>
      <b/>
      <sz val="14"/>
      <color theme="0"/>
      <name val="Calibri"/>
      <family val="2"/>
      <scheme val="minor"/>
    </font>
    <font>
      <b/>
      <sz val="11"/>
      <color rgb="FFC45417"/>
      <name val="Calibri"/>
      <family val="2"/>
      <scheme val="minor"/>
    </font>
  </fonts>
  <fills count="10">
    <fill>
      <patternFill patternType="none"/>
    </fill>
    <fill>
      <patternFill patternType="gray125"/>
    </fill>
    <fill>
      <patternFill patternType="solid">
        <fgColor rgb="FFA11C3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808080"/>
        <bgColor indexed="64"/>
      </patternFill>
    </fill>
    <fill>
      <patternFill patternType="solid">
        <fgColor rgb="FFE5E5E5"/>
        <bgColor indexed="64"/>
      </patternFill>
    </fill>
    <fill>
      <patternFill patternType="solid">
        <fgColor theme="2"/>
        <bgColor indexed="64"/>
      </patternFill>
    </fill>
    <fill>
      <patternFill patternType="solid">
        <fgColor rgb="FFC45417"/>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4" fillId="0" borderId="0" xfId="0" applyFont="1" applyAlignment="1">
      <alignment horizontal="center"/>
    </xf>
    <xf numFmtId="0" fontId="0" fillId="3" borderId="10" xfId="0" applyFill="1" applyBorder="1"/>
    <xf numFmtId="10" fontId="1" fillId="3" borderId="11" xfId="2" applyNumberFormat="1" applyFont="1" applyFill="1" applyBorder="1"/>
    <xf numFmtId="0" fontId="0" fillId="0" borderId="10" xfId="0" applyBorder="1"/>
    <xf numFmtId="10" fontId="1" fillId="0" borderId="11" xfId="2" applyNumberFormat="1" applyFont="1" applyBorder="1"/>
    <xf numFmtId="0" fontId="0" fillId="0" borderId="0" xfId="0" quotePrefix="1"/>
    <xf numFmtId="10" fontId="0" fillId="4" borderId="0" xfId="2" applyNumberFormat="1" applyFont="1" applyFill="1" applyBorder="1" applyAlignment="1">
      <alignment horizontal="center" vertical="center" wrapText="1"/>
    </xf>
    <xf numFmtId="0" fontId="4" fillId="0" borderId="0" xfId="0" applyFont="1"/>
    <xf numFmtId="0" fontId="0" fillId="4" borderId="0" xfId="0" applyFill="1"/>
    <xf numFmtId="0" fontId="7" fillId="4" borderId="0" xfId="0" applyFont="1" applyFill="1" applyAlignment="1">
      <alignment horizontal="center"/>
    </xf>
    <xf numFmtId="164" fontId="7" fillId="4" borderId="0" xfId="0" applyNumberFormat="1" applyFont="1" applyFill="1" applyAlignment="1">
      <alignment vertical="center"/>
    </xf>
    <xf numFmtId="164" fontId="7" fillId="4" borderId="0" xfId="0" applyNumberFormat="1" applyFont="1" applyFill="1" applyAlignment="1">
      <alignment horizontal="center"/>
    </xf>
    <xf numFmtId="164" fontId="7" fillId="4" borderId="0" xfId="0" applyNumberFormat="1" applyFont="1" applyFill="1" applyAlignment="1">
      <alignment horizontal="center" vertical="center"/>
    </xf>
    <xf numFmtId="44" fontId="0" fillId="4" borderId="0" xfId="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0" fontId="0" fillId="4" borderId="0" xfId="0" applyFill="1" applyAlignment="1">
      <alignment horizontal="center"/>
    </xf>
    <xf numFmtId="0" fontId="4" fillId="0" borderId="7" xfId="0" applyFont="1" applyBorder="1"/>
    <xf numFmtId="0" fontId="4" fillId="0" borderId="5" xfId="0" applyFont="1" applyBorder="1" applyAlignment="1">
      <alignment horizontal="center" vertical="center"/>
    </xf>
    <xf numFmtId="0" fontId="2" fillId="0" borderId="14" xfId="0" applyFont="1" applyBorder="1" applyAlignment="1">
      <alignment horizontal="center" vertical="center"/>
    </xf>
    <xf numFmtId="164" fontId="0" fillId="4" borderId="9" xfId="0" applyNumberFormat="1" applyFill="1" applyBorder="1" applyAlignment="1">
      <alignment vertical="center"/>
    </xf>
    <xf numFmtId="164" fontId="2" fillId="0" borderId="6" xfId="0" applyNumberFormat="1" applyFont="1" applyBorder="1" applyAlignment="1">
      <alignment horizontal="center"/>
    </xf>
    <xf numFmtId="164" fontId="2" fillId="0" borderId="8" xfId="0" applyNumberFormat="1" applyFont="1" applyBorder="1" applyAlignment="1">
      <alignment horizontal="center"/>
    </xf>
    <xf numFmtId="0" fontId="0" fillId="0" borderId="1" xfId="0" applyBorder="1"/>
    <xf numFmtId="0" fontId="0" fillId="0" borderId="9" xfId="0" applyBorder="1"/>
    <xf numFmtId="0" fontId="0" fillId="0" borderId="2" xfId="0" applyBorder="1"/>
    <xf numFmtId="0" fontId="0" fillId="0" borderId="12" xfId="0" applyBorder="1"/>
    <xf numFmtId="0" fontId="0" fillId="0" borderId="13" xfId="0" applyBorder="1"/>
    <xf numFmtId="164" fontId="0" fillId="0" borderId="13" xfId="0" applyNumberFormat="1" applyBorder="1"/>
    <xf numFmtId="0" fontId="0" fillId="0" borderId="3" xfId="0" applyBorder="1"/>
    <xf numFmtId="0" fontId="0" fillId="0" borderId="15" xfId="0" applyBorder="1"/>
    <xf numFmtId="2" fontId="0" fillId="0" borderId="15" xfId="0" applyNumberFormat="1" applyBorder="1"/>
    <xf numFmtId="0" fontId="0" fillId="0" borderId="4" xfId="0" applyBorder="1"/>
    <xf numFmtId="10" fontId="9" fillId="3" borderId="11" xfId="2" applyNumberFormat="1" applyFont="1" applyFill="1" applyBorder="1"/>
    <xf numFmtId="10" fontId="9" fillId="0" borderId="11" xfId="2" applyNumberFormat="1" applyFont="1" applyBorder="1"/>
    <xf numFmtId="0" fontId="4" fillId="0" borderId="0" xfId="0" applyFont="1" applyAlignment="1">
      <alignment horizontal="center" wrapText="1"/>
    </xf>
    <xf numFmtId="0" fontId="12" fillId="0" borderId="0" xfId="0" applyFont="1"/>
    <xf numFmtId="0" fontId="11" fillId="0" borderId="0" xfId="0" applyFont="1" applyAlignment="1">
      <alignment horizontal="left" wrapText="1"/>
    </xf>
    <xf numFmtId="0" fontId="10" fillId="0" borderId="0" xfId="0" applyFont="1" applyAlignment="1">
      <alignment horizontal="left" wrapText="1"/>
    </xf>
    <xf numFmtId="0" fontId="12" fillId="0" borderId="0" xfId="0" applyFont="1" applyAlignment="1">
      <alignment horizontal="center"/>
    </xf>
    <xf numFmtId="0" fontId="12" fillId="0" borderId="0" xfId="0" applyFont="1" applyAlignment="1">
      <alignment horizontal="left"/>
    </xf>
    <xf numFmtId="0" fontId="13" fillId="0" borderId="0" xfId="0" applyFont="1"/>
    <xf numFmtId="0" fontId="11" fillId="0" borderId="0" xfId="0" applyFont="1" applyAlignment="1">
      <alignment wrapText="1"/>
    </xf>
    <xf numFmtId="0" fontId="0" fillId="0" borderId="0" xfId="0" applyAlignment="1">
      <alignment vertical="center"/>
    </xf>
    <xf numFmtId="0" fontId="6" fillId="0" borderId="0" xfId="0" applyFont="1" applyAlignment="1">
      <alignment horizontal="center"/>
    </xf>
    <xf numFmtId="0" fontId="0" fillId="0" borderId="0" xfId="0" applyAlignment="1">
      <alignment horizontal="center" vertical="center"/>
    </xf>
    <xf numFmtId="0" fontId="0" fillId="0" borderId="23" xfId="0" applyBorder="1"/>
    <xf numFmtId="0" fontId="0" fillId="0" borderId="19" xfId="0" applyBorder="1"/>
    <xf numFmtId="0" fontId="0" fillId="0" borderId="24" xfId="0" applyBorder="1"/>
    <xf numFmtId="0" fontId="0" fillId="0" borderId="17" xfId="0" applyBorder="1"/>
    <xf numFmtId="0" fontId="0" fillId="0" borderId="25" xfId="0" applyBorder="1"/>
    <xf numFmtId="0" fontId="0" fillId="0" borderId="26" xfId="0" applyBorder="1"/>
    <xf numFmtId="0" fontId="0" fillId="0" borderId="16" xfId="0" applyBorder="1"/>
    <xf numFmtId="10" fontId="0" fillId="0" borderId="0" xfId="0" applyNumberFormat="1"/>
    <xf numFmtId="0" fontId="4" fillId="0" borderId="0" xfId="0" applyFont="1"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horizontal="center"/>
    </xf>
    <xf numFmtId="0" fontId="6" fillId="0" borderId="0" xfId="0" applyFont="1" applyAlignment="1">
      <alignment horizontal="left"/>
    </xf>
    <xf numFmtId="164" fontId="2" fillId="0" borderId="0" xfId="0" applyNumberFormat="1" applyFont="1" applyAlignment="1">
      <alignment vertical="center"/>
    </xf>
    <xf numFmtId="0" fontId="0" fillId="7" borderId="0" xfId="0" applyFill="1" applyAlignment="1">
      <alignment horizontal="center" vertical="center"/>
    </xf>
    <xf numFmtId="0" fontId="2" fillId="0" borderId="0" xfId="0" applyFont="1" applyAlignment="1">
      <alignment horizontal="left"/>
    </xf>
    <xf numFmtId="0" fontId="0" fillId="0" borderId="7" xfId="0" applyBorder="1"/>
    <xf numFmtId="0" fontId="0" fillId="0" borderId="8" xfId="0" applyBorder="1"/>
    <xf numFmtId="0" fontId="12" fillId="0" borderId="7" xfId="0" applyFont="1" applyBorder="1" applyAlignment="1">
      <alignment horizontal="center"/>
    </xf>
    <xf numFmtId="0" fontId="0" fillId="0" borderId="0" xfId="0" applyAlignment="1">
      <alignment horizontal="left" vertical="center" wrapText="1"/>
    </xf>
    <xf numFmtId="164" fontId="2" fillId="0" borderId="0" xfId="0" applyNumberFormat="1" applyFont="1" applyAlignment="1">
      <alignment horizontal="center" vertical="center"/>
    </xf>
    <xf numFmtId="0" fontId="12" fillId="0" borderId="0" xfId="0" applyFont="1" applyAlignment="1">
      <alignment horizontal="left" vertical="top" wrapText="1"/>
    </xf>
    <xf numFmtId="0" fontId="12" fillId="0" borderId="6" xfId="0" applyFont="1" applyBorder="1" applyAlignment="1">
      <alignment horizontal="center"/>
    </xf>
    <xf numFmtId="0" fontId="12" fillId="0" borderId="8" xfId="0" applyFont="1" applyBorder="1" applyAlignment="1">
      <alignment horizontal="center"/>
    </xf>
    <xf numFmtId="0" fontId="17" fillId="0" borderId="0" xfId="0" applyFont="1"/>
    <xf numFmtId="0" fontId="18" fillId="0" borderId="0" xfId="0" applyFont="1" applyAlignment="1">
      <alignment horizontal="center" vertical="center"/>
    </xf>
    <xf numFmtId="0" fontId="11" fillId="0" borderId="13" xfId="0" applyFont="1" applyBorder="1" applyAlignment="1">
      <alignment wrapText="1"/>
    </xf>
    <xf numFmtId="0" fontId="2" fillId="0" borderId="0" xfId="0" applyFont="1"/>
    <xf numFmtId="0" fontId="0" fillId="0" borderId="15" xfId="0" applyBorder="1" applyAlignment="1">
      <alignment vertical="center" wrapText="1"/>
    </xf>
    <xf numFmtId="164" fontId="2" fillId="0" borderId="15" xfId="1" applyNumberFormat="1" applyFont="1" applyBorder="1" applyAlignment="1">
      <alignment vertical="center"/>
    </xf>
    <xf numFmtId="164" fontId="2" fillId="0" borderId="15" xfId="1" applyNumberFormat="1" applyFont="1" applyBorder="1" applyAlignment="1">
      <alignment horizontal="center" vertical="center"/>
    </xf>
    <xf numFmtId="0" fontId="0" fillId="0" borderId="15" xfId="0" applyBorder="1" applyAlignment="1">
      <alignment horizontal="center" vertical="center" wrapText="1"/>
    </xf>
    <xf numFmtId="0" fontId="21" fillId="5" borderId="0" xfId="0" applyFont="1" applyFill="1"/>
    <xf numFmtId="44" fontId="0" fillId="0" borderId="0" xfId="1" applyFont="1" applyBorder="1"/>
    <xf numFmtId="164" fontId="2" fillId="0" borderId="3"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23" fillId="0" borderId="0" xfId="0" applyFont="1"/>
    <xf numFmtId="0" fontId="3" fillId="0" borderId="0" xfId="0" applyFont="1" applyAlignment="1">
      <alignment horizontal="left" vertical="center" wrapText="1"/>
    </xf>
    <xf numFmtId="164" fontId="2" fillId="0" borderId="13" xfId="0" applyNumberFormat="1" applyFont="1" applyBorder="1" applyAlignment="1">
      <alignment vertical="center"/>
    </xf>
    <xf numFmtId="164" fontId="24" fillId="0" borderId="3" xfId="0" applyNumberFormat="1" applyFont="1" applyBorder="1" applyAlignment="1">
      <alignment horizontal="center" vertical="center"/>
    </xf>
    <xf numFmtId="164" fontId="24" fillId="0" borderId="15" xfId="0" applyNumberFormat="1" applyFont="1" applyBorder="1" applyAlignment="1">
      <alignment horizontal="center" vertical="center"/>
    </xf>
    <xf numFmtId="164" fontId="24" fillId="0" borderId="4" xfId="0" applyNumberFormat="1" applyFont="1" applyBorder="1" applyAlignment="1">
      <alignment horizontal="center" vertical="center"/>
    </xf>
    <xf numFmtId="0" fontId="0" fillId="4" borderId="12" xfId="0" applyFill="1" applyBorder="1"/>
    <xf numFmtId="10" fontId="0" fillId="4" borderId="12" xfId="2" applyNumberFormat="1" applyFont="1" applyFill="1" applyBorder="1" applyAlignment="1">
      <alignment horizontal="center" vertical="center" wrapText="1"/>
    </xf>
    <xf numFmtId="164" fontId="2" fillId="0" borderId="27" xfId="0" applyNumberFormat="1" applyFont="1" applyBorder="1" applyAlignment="1">
      <alignment horizontal="center"/>
    </xf>
    <xf numFmtId="10" fontId="0" fillId="4" borderId="3" xfId="2" applyNumberFormat="1" applyFont="1" applyFill="1" applyBorder="1" applyAlignment="1">
      <alignment horizontal="center" vertical="center" wrapText="1"/>
    </xf>
    <xf numFmtId="44" fontId="0" fillId="4" borderId="15" xfId="1" applyFont="1" applyFill="1" applyBorder="1" applyAlignment="1">
      <alignment horizontal="center" vertical="center" wrapText="1"/>
    </xf>
    <xf numFmtId="164" fontId="7" fillId="4" borderId="15" xfId="0" applyNumberFormat="1" applyFont="1" applyFill="1" applyBorder="1" applyAlignment="1">
      <alignment vertical="center"/>
    </xf>
    <xf numFmtId="164" fontId="7" fillId="4" borderId="15" xfId="0" applyNumberFormat="1" applyFont="1" applyFill="1" applyBorder="1" applyAlignment="1">
      <alignment horizontal="center"/>
    </xf>
    <xf numFmtId="164" fontId="0" fillId="4" borderId="9" xfId="0" applyNumberFormat="1" applyFill="1" applyBorder="1" applyAlignment="1">
      <alignment horizontal="center" vertical="center"/>
    </xf>
    <xf numFmtId="0" fontId="7" fillId="0" borderId="0" xfId="0" applyFont="1"/>
    <xf numFmtId="164" fontId="0" fillId="4" borderId="2" xfId="0" applyNumberFormat="1" applyFill="1" applyBorder="1" applyAlignment="1">
      <alignment horizontal="center" vertical="center"/>
    </xf>
    <xf numFmtId="44" fontId="0" fillId="4" borderId="15" xfId="0" applyNumberFormat="1" applyFill="1" applyBorder="1" applyAlignment="1">
      <alignment horizontal="center" vertical="center"/>
    </xf>
    <xf numFmtId="44" fontId="0" fillId="4" borderId="4" xfId="0" applyNumberFormat="1" applyFill="1" applyBorder="1" applyAlignment="1">
      <alignment horizontal="center" vertical="center"/>
    </xf>
    <xf numFmtId="164" fontId="0" fillId="0" borderId="0" xfId="0" applyNumberFormat="1"/>
    <xf numFmtId="0" fontId="22" fillId="0" borderId="0" xfId="0" applyFont="1"/>
    <xf numFmtId="0" fontId="16" fillId="0" borderId="0" xfId="0" applyFont="1" applyAlignment="1">
      <alignment wrapText="1"/>
    </xf>
    <xf numFmtId="0" fontId="16" fillId="0" borderId="13" xfId="0" applyFont="1" applyBorder="1" applyAlignment="1">
      <alignment wrapText="1"/>
    </xf>
    <xf numFmtId="0" fontId="26" fillId="0" borderId="0" xfId="0" applyFont="1"/>
    <xf numFmtId="0" fontId="0" fillId="0" borderId="0" xfId="0" applyAlignment="1">
      <alignment vertical="center" wrapText="1"/>
    </xf>
    <xf numFmtId="0" fontId="0" fillId="0" borderId="29" xfId="0" applyBorder="1"/>
    <xf numFmtId="0" fontId="0" fillId="0" borderId="30" xfId="0" applyBorder="1"/>
    <xf numFmtId="0" fontId="0" fillId="7" borderId="31" xfId="0" applyFill="1" applyBorder="1" applyAlignment="1">
      <alignment horizontal="center" vertical="center"/>
    </xf>
    <xf numFmtId="0" fontId="0" fillId="0" borderId="32" xfId="0" applyBorder="1"/>
    <xf numFmtId="0" fontId="0" fillId="0" borderId="33" xfId="0" applyBorder="1"/>
    <xf numFmtId="0" fontId="0" fillId="7" borderId="33" xfId="0" applyFill="1" applyBorder="1" applyAlignment="1">
      <alignment horizontal="center"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22" fillId="0" borderId="34" xfId="0" applyFont="1" applyBorder="1"/>
    <xf numFmtId="0" fontId="0" fillId="0" borderId="35" xfId="0" applyBorder="1"/>
    <xf numFmtId="0" fontId="0" fillId="0" borderId="36" xfId="0"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8" fontId="0" fillId="0" borderId="27" xfId="0" applyNumberFormat="1" applyBorder="1" applyAlignment="1">
      <alignment horizontal="center"/>
    </xf>
    <xf numFmtId="164" fontId="0" fillId="4" borderId="15" xfId="0" applyNumberFormat="1" applyFill="1" applyBorder="1" applyAlignment="1">
      <alignment horizontal="center" vertical="center"/>
    </xf>
    <xf numFmtId="0" fontId="0" fillId="0" borderId="38" xfId="0" applyBorder="1"/>
    <xf numFmtId="0" fontId="0" fillId="0" borderId="39" xfId="0" applyBorder="1"/>
    <xf numFmtId="0" fontId="26" fillId="0" borderId="15" xfId="0" applyFont="1" applyBorder="1"/>
    <xf numFmtId="0" fontId="2" fillId="0" borderId="37" xfId="0" applyFont="1" applyBorder="1" applyAlignment="1">
      <alignment horizontal="left" vertical="center"/>
    </xf>
    <xf numFmtId="0" fontId="2" fillId="0" borderId="29" xfId="0" applyFont="1" applyBorder="1" applyAlignment="1">
      <alignment vertical="center"/>
    </xf>
    <xf numFmtId="0" fontId="2" fillId="0" borderId="34" xfId="0" applyFont="1" applyBorder="1" applyAlignment="1">
      <alignment vertical="center"/>
    </xf>
    <xf numFmtId="0" fontId="2" fillId="0" borderId="32" xfId="0" applyFont="1" applyBorder="1" applyAlignment="1">
      <alignment vertical="center"/>
    </xf>
    <xf numFmtId="0" fontId="26" fillId="0" borderId="18" xfId="0" applyFont="1" applyBorder="1"/>
    <xf numFmtId="0" fontId="0" fillId="0" borderId="18" xfId="0" applyBorder="1"/>
    <xf numFmtId="0" fontId="26" fillId="0" borderId="26" xfId="0" applyFont="1" applyBorder="1"/>
    <xf numFmtId="0" fontId="7" fillId="9" borderId="7" xfId="0" applyFont="1" applyFill="1" applyBorder="1" applyAlignment="1">
      <alignment horizontal="center"/>
    </xf>
    <xf numFmtId="0" fontId="7" fillId="9" borderId="6" xfId="0" applyFont="1" applyFill="1" applyBorder="1" applyAlignment="1">
      <alignment horizontal="center"/>
    </xf>
    <xf numFmtId="0" fontId="7" fillId="9" borderId="8" xfId="0" applyFont="1" applyFill="1" applyBorder="1" applyAlignment="1">
      <alignment horizontal="center"/>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32" fillId="0" borderId="30" xfId="0" applyFont="1" applyBorder="1" applyAlignment="1">
      <alignment horizontal="left" vertical="top" wrapText="1"/>
    </xf>
    <xf numFmtId="0" fontId="32" fillId="0" borderId="31" xfId="0" applyFont="1" applyBorder="1" applyAlignment="1">
      <alignment horizontal="left" vertical="top" wrapText="1"/>
    </xf>
    <xf numFmtId="0" fontId="32" fillId="0" borderId="35" xfId="0" applyFont="1" applyBorder="1" applyAlignment="1">
      <alignment horizontal="left" vertical="top" wrapText="1"/>
    </xf>
    <xf numFmtId="0" fontId="32" fillId="0" borderId="36" xfId="0" applyFont="1" applyBorder="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35" xfId="0" applyFont="1" applyBorder="1" applyAlignment="1">
      <alignment horizontal="center" vertical="center" wrapText="1"/>
    </xf>
    <xf numFmtId="0" fontId="32" fillId="0" borderId="0" xfId="0" applyFont="1" applyAlignment="1">
      <alignment horizontal="left" vertical="top" wrapText="1"/>
    </xf>
    <xf numFmtId="0" fontId="32" fillId="0" borderId="33" xfId="0" applyFont="1" applyBorder="1" applyAlignment="1">
      <alignment horizontal="left" vertical="top" wrapText="1"/>
    </xf>
    <xf numFmtId="0" fontId="20" fillId="0" borderId="38" xfId="0" applyFont="1" applyBorder="1" applyAlignment="1">
      <alignment horizontal="center" wrapText="1"/>
    </xf>
    <xf numFmtId="0" fontId="20" fillId="0" borderId="38"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3" fillId="0" borderId="32" xfId="0" applyFont="1" applyBorder="1" applyAlignment="1">
      <alignment horizontal="left" vertical="center" wrapText="1"/>
    </xf>
    <xf numFmtId="0" fontId="3" fillId="0" borderId="0" xfId="0" applyFont="1" applyAlignment="1">
      <alignment horizontal="left" vertical="center" wrapText="1"/>
    </xf>
    <xf numFmtId="0" fontId="31" fillId="0" borderId="6" xfId="0" applyFont="1" applyBorder="1" applyAlignment="1">
      <alignment horizontal="center" wrapText="1"/>
    </xf>
    <xf numFmtId="0" fontId="31" fillId="0" borderId="7" xfId="0" applyFont="1" applyBorder="1" applyAlignment="1">
      <alignment horizontal="center" wrapText="1"/>
    </xf>
    <xf numFmtId="0" fontId="31" fillId="0" borderId="8"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7" fillId="0" borderId="9" xfId="0" applyFont="1" applyBorder="1" applyAlignment="1">
      <alignment horizontal="left" wrapText="1"/>
    </xf>
    <xf numFmtId="0" fontId="7" fillId="0" borderId="0" xfId="0" applyFont="1" applyAlignment="1">
      <alignment horizontal="left" wrapText="1"/>
    </xf>
    <xf numFmtId="0" fontId="0" fillId="0" borderId="32" xfId="0" applyBorder="1" applyAlignment="1">
      <alignment horizontal="left" vertical="center" wrapText="1"/>
    </xf>
    <xf numFmtId="0" fontId="0" fillId="0" borderId="0" xfId="0" applyAlignment="1">
      <alignment horizontal="left" vertical="center" wrapText="1"/>
    </xf>
    <xf numFmtId="0" fontId="20" fillId="0" borderId="32" xfId="0" applyFont="1" applyBorder="1" applyAlignment="1">
      <alignment horizontal="left" vertical="center" wrapText="1"/>
    </xf>
    <xf numFmtId="0" fontId="20" fillId="0" borderId="0" xfId="0" applyFont="1" applyAlignment="1">
      <alignment horizontal="left" vertical="center" wrapText="1"/>
    </xf>
    <xf numFmtId="0" fontId="7" fillId="0" borderId="9" xfId="0" applyFont="1" applyBorder="1" applyAlignment="1">
      <alignment horizontal="left"/>
    </xf>
    <xf numFmtId="0" fontId="7" fillId="0" borderId="0" xfId="0" applyFont="1" applyAlignment="1">
      <alignment horizontal="left"/>
    </xf>
    <xf numFmtId="0" fontId="27" fillId="0" borderId="9" xfId="0" applyFont="1" applyBorder="1" applyAlignment="1">
      <alignment horizontal="left" wrapText="1"/>
    </xf>
    <xf numFmtId="8" fontId="0" fillId="8" borderId="6" xfId="0" applyNumberFormat="1" applyFill="1" applyBorder="1" applyAlignment="1">
      <alignment horizontal="center"/>
    </xf>
    <xf numFmtId="0" fontId="0" fillId="8" borderId="8" xfId="0" applyFill="1" applyBorder="1" applyAlignment="1">
      <alignment horizontal="center"/>
    </xf>
    <xf numFmtId="8"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4" fillId="0" borderId="0" xfId="0" applyFont="1" applyAlignment="1">
      <alignment horizontal="left" wrapText="1"/>
    </xf>
    <xf numFmtId="0" fontId="3" fillId="0" borderId="15" xfId="0" applyFont="1" applyBorder="1" applyAlignment="1">
      <alignment horizontal="left" vertical="center" wrapText="1"/>
    </xf>
    <xf numFmtId="0" fontId="35" fillId="9" borderId="1" xfId="0" applyFont="1" applyFill="1" applyBorder="1" applyAlignment="1">
      <alignment horizontal="center"/>
    </xf>
    <xf numFmtId="0" fontId="35" fillId="9" borderId="9" xfId="0" applyFont="1" applyFill="1" applyBorder="1" applyAlignment="1">
      <alignment horizontal="center"/>
    </xf>
    <xf numFmtId="0" fontId="35" fillId="9" borderId="2" xfId="0" applyFont="1" applyFill="1" applyBorder="1" applyAlignment="1">
      <alignment horizontal="center"/>
    </xf>
    <xf numFmtId="0" fontId="32" fillId="0" borderId="30" xfId="0" applyFont="1" applyBorder="1" applyAlignment="1">
      <alignment horizontal="left" vertical="center" wrapText="1"/>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29" fillId="0" borderId="9" xfId="0" applyFont="1" applyBorder="1" applyAlignment="1">
      <alignment horizontal="left" vertical="top" wrapText="1"/>
    </xf>
    <xf numFmtId="0" fontId="29" fillId="0" borderId="0" xfId="0" applyFont="1" applyAlignment="1">
      <alignment horizontal="left" vertical="top" wrapText="1"/>
    </xf>
    <xf numFmtId="164" fontId="2" fillId="0" borderId="15" xfId="0" applyNumberFormat="1" applyFont="1" applyBorder="1" applyAlignment="1">
      <alignment horizontal="center" vertical="center"/>
    </xf>
    <xf numFmtId="164" fontId="2" fillId="0" borderId="4" xfId="0" applyNumberFormat="1" applyFont="1" applyBorder="1" applyAlignment="1">
      <alignment horizontal="center" vertical="center"/>
    </xf>
    <xf numFmtId="44" fontId="7" fillId="0" borderId="9" xfId="1" applyFont="1" applyBorder="1" applyAlignment="1">
      <alignment horizontal="left"/>
    </xf>
    <xf numFmtId="0" fontId="12" fillId="0" borderId="0" xfId="0" applyFont="1" applyAlignment="1">
      <alignment horizontal="left" vertical="top" wrapText="1"/>
    </xf>
    <xf numFmtId="0" fontId="13" fillId="0" borderId="0" xfId="0" applyFont="1" applyAlignment="1">
      <alignment horizontal="center"/>
    </xf>
    <xf numFmtId="0" fontId="0" fillId="7" borderId="0" xfId="0" applyFill="1" applyAlignment="1">
      <alignment horizontal="left"/>
    </xf>
    <xf numFmtId="9" fontId="0" fillId="7" borderId="0" xfId="2" applyFont="1" applyFill="1" applyBorder="1" applyAlignment="1">
      <alignment horizontal="left" vertical="center"/>
    </xf>
    <xf numFmtId="0" fontId="0" fillId="7" borderId="0" xfId="2" applyNumberFormat="1" applyFont="1" applyFill="1" applyBorder="1" applyAlignment="1">
      <alignment horizontal="left" vertical="center"/>
    </xf>
    <xf numFmtId="164" fontId="2" fillId="0" borderId="3" xfId="0" applyNumberFormat="1" applyFont="1" applyBorder="1" applyAlignment="1">
      <alignment horizontal="center" vertical="center"/>
    </xf>
    <xf numFmtId="0" fontId="0" fillId="0" borderId="0" xfId="0" applyAlignment="1">
      <alignment horizontal="center" vertical="center" wrapText="1"/>
    </xf>
    <xf numFmtId="164" fontId="2" fillId="0" borderId="0" xfId="1" applyNumberFormat="1" applyFont="1" applyBorder="1" applyAlignment="1">
      <alignment horizontal="center" vertical="center"/>
    </xf>
    <xf numFmtId="0" fontId="8" fillId="9" borderId="0" xfId="0" applyFont="1" applyFill="1" applyAlignment="1">
      <alignment horizontal="left"/>
    </xf>
    <xf numFmtId="0" fontId="0" fillId="0" borderId="6" xfId="0" applyBorder="1" applyAlignment="1">
      <alignment horizontal="center"/>
    </xf>
    <xf numFmtId="164" fontId="36" fillId="0" borderId="1" xfId="0" applyNumberFormat="1" applyFont="1" applyBorder="1" applyAlignment="1">
      <alignment horizontal="center" vertical="center"/>
    </xf>
    <xf numFmtId="164" fontId="36" fillId="0" borderId="9" xfId="0" applyNumberFormat="1" applyFont="1" applyBorder="1" applyAlignment="1">
      <alignment horizontal="center" vertical="center"/>
    </xf>
    <xf numFmtId="164" fontId="36" fillId="0" borderId="2" xfId="0" applyNumberFormat="1" applyFont="1" applyBorder="1" applyAlignment="1">
      <alignment horizontal="center" vertical="center"/>
    </xf>
    <xf numFmtId="0" fontId="12" fillId="0" borderId="6" xfId="0" applyFont="1" applyBorder="1" applyAlignment="1">
      <alignment horizontal="center"/>
    </xf>
    <xf numFmtId="0" fontId="12" fillId="0" borderId="8" xfId="0" applyFont="1" applyBorder="1" applyAlignment="1">
      <alignment horizontal="center"/>
    </xf>
    <xf numFmtId="164" fontId="36" fillId="0" borderId="12" xfId="0" applyNumberFormat="1" applyFont="1" applyBorder="1" applyAlignment="1">
      <alignment horizontal="center" vertical="center"/>
    </xf>
    <xf numFmtId="164" fontId="36" fillId="0" borderId="13" xfId="0" applyNumberFormat="1" applyFont="1" applyBorder="1" applyAlignment="1">
      <alignment horizontal="center" vertical="center"/>
    </xf>
    <xf numFmtId="0" fontId="4" fillId="0" borderId="0" xfId="0" applyFont="1" applyAlignment="1">
      <alignment horizontal="center"/>
    </xf>
    <xf numFmtId="0" fontId="10" fillId="6" borderId="0" xfId="0" applyFont="1" applyFill="1" applyAlignment="1">
      <alignment horizontal="left" wrapText="1"/>
    </xf>
    <xf numFmtId="164" fontId="36" fillId="0" borderId="0" xfId="0" applyNumberFormat="1" applyFont="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164" fontId="2" fillId="0" borderId="1" xfId="0" applyNumberFormat="1"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164" fontId="2" fillId="0" borderId="12" xfId="0" applyNumberFormat="1"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18" xfId="0" applyFont="1" applyBorder="1" applyAlignment="1">
      <alignment horizont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164" fontId="2" fillId="0" borderId="0" xfId="0" applyNumberFormat="1" applyFont="1" applyAlignment="1">
      <alignment horizontal="center" vertical="center"/>
    </xf>
    <xf numFmtId="0" fontId="0" fillId="0" borderId="0" xfId="0" applyAlignment="1">
      <alignment horizontal="center"/>
    </xf>
    <xf numFmtId="164" fontId="2" fillId="0" borderId="5"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14" xfId="0" applyNumberFormat="1" applyFont="1" applyBorder="1" applyAlignment="1">
      <alignment horizontal="center" vertical="center"/>
    </xf>
    <xf numFmtId="0" fontId="4" fillId="0" borderId="1"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C45417"/>
      <color rgb="FF808080"/>
      <color rgb="FFD83420"/>
      <color rgb="FFFD8182"/>
      <color rgb="FFD82034"/>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110490</xdr:colOff>
      <xdr:row>9</xdr:row>
      <xdr:rowOff>127635</xdr:rowOff>
    </xdr:from>
    <xdr:to>
      <xdr:col>1</xdr:col>
      <xdr:colOff>13290</xdr:colOff>
      <xdr:row>11</xdr:row>
      <xdr:rowOff>7575</xdr:rowOff>
    </xdr:to>
    <xdr:pic>
      <xdr:nvPicPr>
        <xdr:cNvPr id="2" name="Image 1">
          <a:extLst>
            <a:ext uri="{FF2B5EF4-FFF2-40B4-BE49-F238E27FC236}">
              <a16:creationId xmlns:a16="http://schemas.microsoft.com/office/drawing/2014/main" id="{093E9250-70F9-D520-D509-0812972C7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 y="2131695"/>
          <a:ext cx="360000" cy="352380"/>
        </a:xfrm>
        <a:prstGeom prst="rect">
          <a:avLst/>
        </a:prstGeom>
      </xdr:spPr>
    </xdr:pic>
    <xdr:clientData/>
  </xdr:twoCellAnchor>
  <xdr:twoCellAnchor editAs="oneCell">
    <xdr:from>
      <xdr:col>0</xdr:col>
      <xdr:colOff>118111</xdr:colOff>
      <xdr:row>10</xdr:row>
      <xdr:rowOff>264795</xdr:rowOff>
    </xdr:from>
    <xdr:to>
      <xdr:col>1</xdr:col>
      <xdr:colOff>20911</xdr:colOff>
      <xdr:row>12</xdr:row>
      <xdr:rowOff>49485</xdr:rowOff>
    </xdr:to>
    <xdr:pic>
      <xdr:nvPicPr>
        <xdr:cNvPr id="3" name="Image 2">
          <a:extLst>
            <a:ext uri="{FF2B5EF4-FFF2-40B4-BE49-F238E27FC236}">
              <a16:creationId xmlns:a16="http://schemas.microsoft.com/office/drawing/2014/main" id="{EBEFB8F7-B53B-F117-65EE-877969F8D1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21514475">
          <a:off x="118111" y="2451735"/>
          <a:ext cx="360000" cy="363810"/>
        </a:xfrm>
        <a:prstGeom prst="rect">
          <a:avLst/>
        </a:prstGeom>
      </xdr:spPr>
    </xdr:pic>
    <xdr:clientData/>
  </xdr:twoCellAnchor>
  <xdr:oneCellAnchor>
    <xdr:from>
      <xdr:col>0</xdr:col>
      <xdr:colOff>106680</xdr:colOff>
      <xdr:row>12</xdr:row>
      <xdr:rowOff>93345</xdr:rowOff>
    </xdr:from>
    <xdr:ext cx="360000" cy="360000"/>
    <xdr:pic>
      <xdr:nvPicPr>
        <xdr:cNvPr id="4" name="Image 3">
          <a:extLst>
            <a:ext uri="{FF2B5EF4-FFF2-40B4-BE49-F238E27FC236}">
              <a16:creationId xmlns:a16="http://schemas.microsoft.com/office/drawing/2014/main" id="{27254DB9-66E6-46AA-A8E7-3C37806307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21514475">
          <a:off x="106680" y="2859405"/>
          <a:ext cx="360000" cy="360000"/>
        </a:xfrm>
        <a:prstGeom prst="rect">
          <a:avLst/>
        </a:prstGeom>
      </xdr:spPr>
    </xdr:pic>
    <xdr:clientData/>
  </xdr:oneCellAnchor>
  <xdr:twoCellAnchor editAs="oneCell">
    <xdr:from>
      <xdr:col>0</xdr:col>
      <xdr:colOff>49530</xdr:colOff>
      <xdr:row>13</xdr:row>
      <xdr:rowOff>316230</xdr:rowOff>
    </xdr:from>
    <xdr:to>
      <xdr:col>0</xdr:col>
      <xdr:colOff>440010</xdr:colOff>
      <xdr:row>15</xdr:row>
      <xdr:rowOff>24720</xdr:rowOff>
    </xdr:to>
    <xdr:pic>
      <xdr:nvPicPr>
        <xdr:cNvPr id="5" name="Image 4">
          <a:extLst>
            <a:ext uri="{FF2B5EF4-FFF2-40B4-BE49-F238E27FC236}">
              <a16:creationId xmlns:a16="http://schemas.microsoft.com/office/drawing/2014/main" id="{3F5C7BC1-679E-C58C-7842-1C7F93FDFB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530" y="3265170"/>
          <a:ext cx="390480" cy="363810"/>
        </a:xfrm>
        <a:prstGeom prst="rect">
          <a:avLst/>
        </a:prstGeom>
      </xdr:spPr>
    </xdr:pic>
    <xdr:clientData/>
  </xdr:twoCellAnchor>
  <xdr:oneCellAnchor>
    <xdr:from>
      <xdr:col>0</xdr:col>
      <xdr:colOff>76200</xdr:colOff>
      <xdr:row>15</xdr:row>
      <xdr:rowOff>131445</xdr:rowOff>
    </xdr:from>
    <xdr:ext cx="360000" cy="360000"/>
    <xdr:pic>
      <xdr:nvPicPr>
        <xdr:cNvPr id="6" name="Image 5">
          <a:extLst>
            <a:ext uri="{FF2B5EF4-FFF2-40B4-BE49-F238E27FC236}">
              <a16:creationId xmlns:a16="http://schemas.microsoft.com/office/drawing/2014/main" id="{5E33459F-33B1-4C04-969B-3EB71167B0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21514475">
          <a:off x="76200" y="3735705"/>
          <a:ext cx="360000" cy="360000"/>
        </a:xfrm>
        <a:prstGeom prst="rect">
          <a:avLst/>
        </a:prstGeom>
      </xdr:spPr>
    </xdr:pic>
    <xdr:clientData/>
  </xdr:oneCellAnchor>
  <xdr:twoCellAnchor editAs="oneCell">
    <xdr:from>
      <xdr:col>0</xdr:col>
      <xdr:colOff>85725</xdr:colOff>
      <xdr:row>16</xdr:row>
      <xdr:rowOff>300990</xdr:rowOff>
    </xdr:from>
    <xdr:to>
      <xdr:col>0</xdr:col>
      <xdr:colOff>453345</xdr:colOff>
      <xdr:row>18</xdr:row>
      <xdr:rowOff>51390</xdr:rowOff>
    </xdr:to>
    <xdr:pic>
      <xdr:nvPicPr>
        <xdr:cNvPr id="7" name="Image 6">
          <a:extLst>
            <a:ext uri="{FF2B5EF4-FFF2-40B4-BE49-F238E27FC236}">
              <a16:creationId xmlns:a16="http://schemas.microsoft.com/office/drawing/2014/main" id="{F3744D3D-A5AE-5483-1861-B0DE5F275B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5" y="4088130"/>
          <a:ext cx="367620" cy="360000"/>
        </a:xfrm>
        <a:prstGeom prst="rect">
          <a:avLst/>
        </a:prstGeom>
      </xdr:spPr>
    </xdr:pic>
    <xdr:clientData/>
  </xdr:twoCellAnchor>
  <xdr:twoCellAnchor editAs="oneCell">
    <xdr:from>
      <xdr:col>0</xdr:col>
      <xdr:colOff>60960</xdr:colOff>
      <xdr:row>18</xdr:row>
      <xdr:rowOff>32385</xdr:rowOff>
    </xdr:from>
    <xdr:to>
      <xdr:col>0</xdr:col>
      <xdr:colOff>420960</xdr:colOff>
      <xdr:row>19</xdr:row>
      <xdr:rowOff>87585</xdr:rowOff>
    </xdr:to>
    <xdr:pic>
      <xdr:nvPicPr>
        <xdr:cNvPr id="8" name="Image 7">
          <a:extLst>
            <a:ext uri="{FF2B5EF4-FFF2-40B4-BE49-F238E27FC236}">
              <a16:creationId xmlns:a16="http://schemas.microsoft.com/office/drawing/2014/main" id="{3F4EA3B2-8B01-41C0-9FE5-60FF964D25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960" y="4429125"/>
          <a:ext cx="36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95250</xdr:rowOff>
    </xdr:from>
    <xdr:to>
      <xdr:col>2</xdr:col>
      <xdr:colOff>20731</xdr:colOff>
      <xdr:row>4</xdr:row>
      <xdr:rowOff>19050</xdr:rowOff>
    </xdr:to>
    <xdr:pic>
      <xdr:nvPicPr>
        <xdr:cNvPr id="6" name="Image 5">
          <a:extLst>
            <a:ext uri="{FF2B5EF4-FFF2-40B4-BE49-F238E27FC236}">
              <a16:creationId xmlns:a16="http://schemas.microsoft.com/office/drawing/2014/main" id="{2CD3F351-93FB-6DAA-A4E2-BC3AA1079D7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5625" r="100000" b="50000"/>
        <a:stretch/>
      </xdr:blipFill>
      <xdr:spPr bwMode="auto">
        <a:xfrm>
          <a:off x="895350" y="476250"/>
          <a:ext cx="2000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114300</xdr:colOff>
      <xdr:row>28</xdr:row>
      <xdr:rowOff>66675</xdr:rowOff>
    </xdr:from>
    <xdr:to>
      <xdr:col>23</xdr:col>
      <xdr:colOff>266700</xdr:colOff>
      <xdr:row>30</xdr:row>
      <xdr:rowOff>180975</xdr:rowOff>
    </xdr:to>
    <xdr:sp macro="[0]!Effacer" textlink="">
      <xdr:nvSpPr>
        <xdr:cNvPr id="2" name="Rectangle 1">
          <a:extLst>
            <a:ext uri="{FF2B5EF4-FFF2-40B4-BE49-F238E27FC236}">
              <a16:creationId xmlns:a16="http://schemas.microsoft.com/office/drawing/2014/main" id="{C9952B6E-0FA4-9847-8147-87656D2D4943}"/>
            </a:ext>
          </a:extLst>
        </xdr:cNvPr>
        <xdr:cNvSpPr/>
      </xdr:nvSpPr>
      <xdr:spPr>
        <a:xfrm>
          <a:off x="9886950" y="5267325"/>
          <a:ext cx="1095375" cy="504825"/>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ctr"/>
          <a:r>
            <a:rPr lang="fr-FR" sz="1100" b="1"/>
            <a:t>Effacer les données</a:t>
          </a:r>
        </a:p>
      </xdr:txBody>
    </xdr:sp>
    <xdr:clientData/>
  </xdr:twoCellAnchor>
  <xdr:twoCellAnchor>
    <xdr:from>
      <xdr:col>22</xdr:col>
      <xdr:colOff>63314</xdr:colOff>
      <xdr:row>0</xdr:row>
      <xdr:rowOff>35859</xdr:rowOff>
    </xdr:from>
    <xdr:to>
      <xdr:col>24</xdr:col>
      <xdr:colOff>154455</xdr:colOff>
      <xdr:row>3</xdr:row>
      <xdr:rowOff>53789</xdr:rowOff>
    </xdr:to>
    <xdr:pic>
      <xdr:nvPicPr>
        <xdr:cNvPr id="11" name="swisslife" descr="SL_CO_p_10">
          <a:extLst>
            <a:ext uri="{FF2B5EF4-FFF2-40B4-BE49-F238E27FC236}">
              <a16:creationId xmlns:a16="http://schemas.microsoft.com/office/drawing/2014/main" id="{34227E38-B417-456B-AEA0-DE4068FAFD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19055" y="35859"/>
          <a:ext cx="799353" cy="493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086A6-FE15-47F3-8E47-BE7623B87D57}">
  <sheetPr codeName="Feuil1"/>
  <dimension ref="A1:T69"/>
  <sheetViews>
    <sheetView showGridLines="0" tabSelected="1" topLeftCell="A6" zoomScale="85" zoomScaleNormal="85" workbookViewId="0">
      <selection activeCell="R13" sqref="R13"/>
    </sheetView>
  </sheetViews>
  <sheetFormatPr baseColWidth="10" defaultRowHeight="14.4" x14ac:dyDescent="0.3"/>
  <cols>
    <col min="1" max="1" width="6.6640625" customWidth="1"/>
    <col min="2" max="2" width="14.44140625" customWidth="1"/>
    <col min="6" max="6" width="11.5546875" customWidth="1"/>
    <col min="8" max="8" width="11.5546875" customWidth="1"/>
    <col min="9" max="9" width="6.21875" customWidth="1"/>
    <col min="10" max="10" width="8.33203125" customWidth="1"/>
    <col min="11" max="11" width="5.6640625" customWidth="1"/>
  </cols>
  <sheetData>
    <row r="1" spans="1:14" ht="25.2" customHeight="1" x14ac:dyDescent="0.35">
      <c r="A1" s="174" t="s">
        <v>79</v>
      </c>
      <c r="B1" s="175"/>
      <c r="C1" s="175"/>
      <c r="D1" s="175"/>
      <c r="E1" s="175"/>
      <c r="F1" s="175"/>
      <c r="G1" s="175"/>
      <c r="H1" s="175"/>
      <c r="I1" s="175"/>
      <c r="J1" s="175"/>
      <c r="K1" s="176"/>
    </row>
    <row r="2" spans="1:14" ht="17.399999999999999" x14ac:dyDescent="0.35">
      <c r="A2" s="47"/>
      <c r="B2" s="129" t="s">
        <v>84</v>
      </c>
      <c r="C2" s="129"/>
      <c r="D2" s="129"/>
      <c r="E2" s="129"/>
      <c r="F2" s="129"/>
      <c r="G2" s="130"/>
      <c r="H2" s="130"/>
      <c r="I2" s="130"/>
      <c r="J2" s="130"/>
      <c r="K2" s="48"/>
    </row>
    <row r="3" spans="1:14" ht="17.399999999999999" x14ac:dyDescent="0.35">
      <c r="A3" s="49"/>
      <c r="B3" s="104" t="s">
        <v>48</v>
      </c>
      <c r="C3" s="104"/>
      <c r="D3" s="104"/>
      <c r="E3" s="104"/>
      <c r="F3" s="104"/>
      <c r="K3" s="50"/>
    </row>
    <row r="4" spans="1:14" ht="17.399999999999999" x14ac:dyDescent="0.35">
      <c r="A4" s="49"/>
      <c r="B4" s="104" t="s">
        <v>80</v>
      </c>
      <c r="C4" s="104"/>
      <c r="D4" s="104"/>
      <c r="E4" s="104"/>
      <c r="F4" s="104"/>
      <c r="K4" s="50"/>
    </row>
    <row r="5" spans="1:14" ht="17.399999999999999" x14ac:dyDescent="0.35">
      <c r="A5" s="51"/>
      <c r="B5" s="131"/>
      <c r="C5" s="52"/>
      <c r="D5" s="52"/>
      <c r="E5" s="52"/>
      <c r="F5" s="52"/>
      <c r="G5" s="52"/>
      <c r="H5" s="52"/>
      <c r="I5" s="52"/>
      <c r="J5" s="52"/>
      <c r="K5" s="53"/>
    </row>
    <row r="6" spans="1:14" ht="15" thickBot="1" x14ac:dyDescent="0.35">
      <c r="A6" s="27"/>
      <c r="K6" s="28"/>
    </row>
    <row r="7" spans="1:14" ht="16.2" thickBot="1" x14ac:dyDescent="0.35">
      <c r="A7" s="27"/>
      <c r="B7" s="152" t="s">
        <v>84</v>
      </c>
      <c r="C7" s="153"/>
      <c r="D7" s="153"/>
      <c r="E7" s="153"/>
      <c r="F7" s="153"/>
      <c r="G7" s="153"/>
      <c r="H7" s="153"/>
      <c r="I7" s="153"/>
      <c r="J7" s="154"/>
      <c r="K7" s="103"/>
    </row>
    <row r="8" spans="1:14" x14ac:dyDescent="0.3">
      <c r="A8" s="27"/>
      <c r="B8" s="158" t="s">
        <v>95</v>
      </c>
      <c r="C8" s="158"/>
      <c r="D8" s="158"/>
      <c r="E8" s="158"/>
      <c r="F8" s="158"/>
      <c r="G8" s="158"/>
      <c r="H8" s="158"/>
      <c r="I8" s="158"/>
      <c r="J8" s="158"/>
      <c r="K8" s="28"/>
    </row>
    <row r="9" spans="1:14" ht="17.399999999999999" x14ac:dyDescent="0.35">
      <c r="A9" s="27"/>
      <c r="B9" s="159"/>
      <c r="C9" s="159"/>
      <c r="D9" s="159"/>
      <c r="E9" s="159"/>
      <c r="F9" s="159"/>
      <c r="G9" s="159"/>
      <c r="H9" s="159"/>
      <c r="I9" s="159"/>
      <c r="J9" s="159"/>
      <c r="K9" s="28"/>
      <c r="N9" s="104"/>
    </row>
    <row r="10" spans="1:14" x14ac:dyDescent="0.3">
      <c r="A10" s="27"/>
      <c r="B10" s="96"/>
      <c r="K10" s="28"/>
    </row>
    <row r="11" spans="1:14" ht="23.1" customHeight="1" x14ac:dyDescent="0.3">
      <c r="A11" s="27"/>
      <c r="B11" s="126" t="s">
        <v>57</v>
      </c>
      <c r="C11" s="135" t="s">
        <v>96</v>
      </c>
      <c r="D11" s="135"/>
      <c r="E11" s="135"/>
      <c r="F11" s="135"/>
      <c r="G11" s="107"/>
      <c r="H11" s="177" t="s">
        <v>88</v>
      </c>
      <c r="I11" s="178"/>
      <c r="J11" s="179"/>
      <c r="K11" s="28"/>
    </row>
    <row r="12" spans="1:14" ht="23.1" customHeight="1" x14ac:dyDescent="0.3">
      <c r="A12" s="27"/>
      <c r="B12" s="127" t="s">
        <v>58</v>
      </c>
      <c r="C12" s="136"/>
      <c r="D12" s="136"/>
      <c r="E12" s="136"/>
      <c r="F12" s="136"/>
      <c r="G12" s="115"/>
      <c r="H12" s="180"/>
      <c r="I12" s="180"/>
      <c r="J12" s="181"/>
      <c r="K12" s="28"/>
    </row>
    <row r="13" spans="1:14" x14ac:dyDescent="0.3">
      <c r="A13" s="27"/>
      <c r="B13" s="73"/>
      <c r="K13" s="28"/>
    </row>
    <row r="14" spans="1:14" ht="26.1" customHeight="1" x14ac:dyDescent="0.3">
      <c r="A14" s="27"/>
      <c r="B14" s="126" t="s">
        <v>59</v>
      </c>
      <c r="C14" s="135" t="s">
        <v>89</v>
      </c>
      <c r="D14" s="135"/>
      <c r="E14" s="135"/>
      <c r="F14" s="135"/>
      <c r="G14" s="107"/>
      <c r="H14" s="137" t="s">
        <v>98</v>
      </c>
      <c r="I14" s="137"/>
      <c r="J14" s="138"/>
      <c r="K14" s="28"/>
    </row>
    <row r="15" spans="1:14" ht="26.1" customHeight="1" x14ac:dyDescent="0.3">
      <c r="A15" s="27"/>
      <c r="B15" s="127" t="s">
        <v>60</v>
      </c>
      <c r="C15" s="136"/>
      <c r="D15" s="136"/>
      <c r="E15" s="136"/>
      <c r="F15" s="136"/>
      <c r="G15" s="115"/>
      <c r="H15" s="139"/>
      <c r="I15" s="139"/>
      <c r="J15" s="140"/>
      <c r="K15" s="28"/>
    </row>
    <row r="16" spans="1:14" x14ac:dyDescent="0.3">
      <c r="A16" s="27"/>
      <c r="B16" s="73"/>
      <c r="K16" s="28"/>
    </row>
    <row r="17" spans="1:20" ht="24" customHeight="1" x14ac:dyDescent="0.3">
      <c r="A17" s="27"/>
      <c r="B17" s="126" t="s">
        <v>62</v>
      </c>
      <c r="C17" s="141" t="s">
        <v>92</v>
      </c>
      <c r="D17" s="141"/>
      <c r="E17" s="141"/>
      <c r="F17" s="141"/>
      <c r="G17" s="107"/>
      <c r="H17" s="137" t="s">
        <v>91</v>
      </c>
      <c r="I17" s="137"/>
      <c r="J17" s="138"/>
      <c r="K17" s="28"/>
    </row>
    <row r="18" spans="1:20" ht="24" customHeight="1" x14ac:dyDescent="0.3">
      <c r="A18" s="27"/>
      <c r="B18" s="128" t="s">
        <v>63</v>
      </c>
      <c r="C18" s="142"/>
      <c r="D18" s="142"/>
      <c r="E18" s="142"/>
      <c r="F18" s="142"/>
      <c r="H18" s="144"/>
      <c r="I18" s="144"/>
      <c r="J18" s="145"/>
      <c r="K18" s="28"/>
    </row>
    <row r="19" spans="1:20" ht="24" customHeight="1" x14ac:dyDescent="0.3">
      <c r="A19" s="27"/>
      <c r="B19" s="127" t="s">
        <v>64</v>
      </c>
      <c r="C19" s="143"/>
      <c r="D19" s="143"/>
      <c r="E19" s="143"/>
      <c r="F19" s="143"/>
      <c r="G19" s="115"/>
      <c r="H19" s="139"/>
      <c r="I19" s="139"/>
      <c r="J19" s="140"/>
      <c r="K19" s="28"/>
    </row>
    <row r="20" spans="1:20" x14ac:dyDescent="0.3">
      <c r="A20" s="27"/>
      <c r="B20" s="73"/>
      <c r="K20" s="28"/>
    </row>
    <row r="21" spans="1:20" ht="24.9" customHeight="1" x14ac:dyDescent="0.3">
      <c r="A21" s="27"/>
      <c r="B21" s="125" t="s">
        <v>61</v>
      </c>
      <c r="C21" s="146" t="s">
        <v>90</v>
      </c>
      <c r="D21" s="147"/>
      <c r="E21" s="147"/>
      <c r="F21" s="147"/>
      <c r="G21" s="122"/>
      <c r="H21" s="122"/>
      <c r="I21" s="122"/>
      <c r="J21" s="123"/>
      <c r="K21" s="28"/>
    </row>
    <row r="22" spans="1:20" ht="18" thickBot="1" x14ac:dyDescent="0.4">
      <c r="A22" s="30"/>
      <c r="B22" s="124"/>
      <c r="C22" s="31"/>
      <c r="D22" s="31"/>
      <c r="E22" s="31"/>
      <c r="F22" s="31"/>
      <c r="G22" s="31"/>
      <c r="H22" s="31"/>
      <c r="I22" s="31"/>
      <c r="J22" s="31"/>
      <c r="K22" s="33"/>
    </row>
    <row r="23" spans="1:20" ht="17.399999999999999" x14ac:dyDescent="0.35">
      <c r="B23" s="104"/>
    </row>
    <row r="24" spans="1:20" ht="17.399999999999999" x14ac:dyDescent="0.35">
      <c r="B24" s="104"/>
    </row>
    <row r="25" spans="1:20" ht="15" thickBot="1" x14ac:dyDescent="0.35"/>
    <row r="26" spans="1:20" ht="15" thickBot="1" x14ac:dyDescent="0.35">
      <c r="A26" s="24"/>
      <c r="B26" s="25"/>
      <c r="C26" s="25"/>
      <c r="D26" s="25"/>
      <c r="E26" s="25"/>
      <c r="F26" s="25"/>
      <c r="G26" s="25"/>
      <c r="H26" s="25"/>
      <c r="I26" s="25"/>
      <c r="J26" s="25"/>
      <c r="K26" s="26"/>
    </row>
    <row r="27" spans="1:20" ht="24.6" customHeight="1" thickBot="1" x14ac:dyDescent="0.4">
      <c r="A27" s="27"/>
      <c r="B27" s="152" t="s">
        <v>48</v>
      </c>
      <c r="C27" s="153"/>
      <c r="D27" s="153"/>
      <c r="E27" s="153"/>
      <c r="F27" s="153"/>
      <c r="G27" s="153"/>
      <c r="H27" s="153"/>
      <c r="I27" s="153"/>
      <c r="J27" s="154"/>
      <c r="K27" s="103"/>
      <c r="L27" s="102"/>
      <c r="M27" s="82"/>
      <c r="N27" s="82"/>
      <c r="O27" s="102"/>
      <c r="P27" s="102"/>
      <c r="Q27" s="102"/>
      <c r="R27" s="102"/>
      <c r="S27" s="102"/>
      <c r="T27" s="102"/>
    </row>
    <row r="28" spans="1:20" ht="29.4" customHeight="1" x14ac:dyDescent="0.3">
      <c r="A28" s="27"/>
      <c r="B28" s="158" t="s">
        <v>97</v>
      </c>
      <c r="C28" s="158"/>
      <c r="D28" s="158"/>
      <c r="E28" s="158"/>
      <c r="F28" s="158"/>
      <c r="G28" s="158"/>
      <c r="H28" s="158"/>
      <c r="I28" s="158"/>
      <c r="J28" s="158"/>
      <c r="K28" s="28"/>
    </row>
    <row r="29" spans="1:20" ht="108" customHeight="1" x14ac:dyDescent="0.3">
      <c r="A29" s="27"/>
      <c r="B29" s="159"/>
      <c r="C29" s="159"/>
      <c r="D29" s="159"/>
      <c r="E29" s="159"/>
      <c r="F29" s="159"/>
      <c r="G29" s="159"/>
      <c r="H29" s="159"/>
      <c r="I29" s="159"/>
      <c r="J29" s="159"/>
      <c r="K29" s="28"/>
    </row>
    <row r="30" spans="1:20" x14ac:dyDescent="0.3">
      <c r="A30" s="27"/>
      <c r="B30" s="96"/>
      <c r="K30" s="28"/>
    </row>
    <row r="31" spans="1:20" x14ac:dyDescent="0.3">
      <c r="A31" s="27"/>
      <c r="B31" t="s">
        <v>49</v>
      </c>
      <c r="K31" s="28"/>
    </row>
    <row r="32" spans="1:20" x14ac:dyDescent="0.3">
      <c r="A32" s="27"/>
      <c r="B32" t="s">
        <v>50</v>
      </c>
      <c r="K32" s="28"/>
    </row>
    <row r="33" spans="1:11" x14ac:dyDescent="0.3">
      <c r="A33" s="27"/>
      <c r="B33" t="s">
        <v>51</v>
      </c>
      <c r="K33" s="28"/>
    </row>
    <row r="34" spans="1:11" x14ac:dyDescent="0.3">
      <c r="A34" s="27"/>
      <c r="K34" s="28"/>
    </row>
    <row r="35" spans="1:11" x14ac:dyDescent="0.3">
      <c r="A35" s="27"/>
      <c r="B35" s="106" t="s">
        <v>32</v>
      </c>
      <c r="C35" s="107"/>
      <c r="D35" s="107"/>
      <c r="E35" s="107"/>
      <c r="F35" s="107"/>
      <c r="G35" s="107"/>
      <c r="H35" s="107"/>
      <c r="I35" s="107"/>
      <c r="J35" s="108">
        <v>3</v>
      </c>
      <c r="K35" s="28"/>
    </row>
    <row r="36" spans="1:11" ht="6.9" customHeight="1" x14ac:dyDescent="0.3">
      <c r="A36" s="27"/>
      <c r="B36" s="109"/>
      <c r="D36" s="65"/>
      <c r="E36" s="65"/>
      <c r="F36" s="65"/>
      <c r="G36" s="65"/>
      <c r="H36" s="65"/>
      <c r="I36" s="65"/>
      <c r="J36" s="110"/>
      <c r="K36" s="28"/>
    </row>
    <row r="37" spans="1:11" ht="15" customHeight="1" x14ac:dyDescent="0.3">
      <c r="A37" s="27"/>
      <c r="B37" s="160" t="s">
        <v>81</v>
      </c>
      <c r="C37" s="161"/>
      <c r="D37" s="161"/>
      <c r="E37" s="161"/>
      <c r="F37" s="161"/>
      <c r="G37" s="161"/>
      <c r="H37" s="161"/>
      <c r="I37" s="161"/>
      <c r="J37" s="111">
        <v>1</v>
      </c>
      <c r="K37" s="28"/>
    </row>
    <row r="38" spans="1:11" ht="6.9" customHeight="1" x14ac:dyDescent="0.3">
      <c r="A38" s="27"/>
      <c r="B38" s="109"/>
      <c r="I38" s="15"/>
      <c r="J38" s="110"/>
      <c r="K38" s="28"/>
    </row>
    <row r="39" spans="1:11" x14ac:dyDescent="0.3">
      <c r="A39" s="27"/>
      <c r="B39" s="112" t="s">
        <v>21</v>
      </c>
      <c r="C39" s="44"/>
      <c r="D39" s="15"/>
      <c r="E39" s="15"/>
      <c r="F39" s="15"/>
      <c r="G39" s="15"/>
      <c r="H39" s="15"/>
      <c r="I39" s="15"/>
      <c r="J39" s="111">
        <v>1</v>
      </c>
      <c r="K39" s="28"/>
    </row>
    <row r="40" spans="1:11" ht="6.9" customHeight="1" x14ac:dyDescent="0.3">
      <c r="A40" s="27"/>
      <c r="B40" s="109"/>
      <c r="I40" s="15"/>
      <c r="J40" s="110"/>
      <c r="K40" s="28"/>
    </row>
    <row r="41" spans="1:11" x14ac:dyDescent="0.3">
      <c r="A41" s="27"/>
      <c r="B41" s="150" t="s">
        <v>47</v>
      </c>
      <c r="C41" s="151"/>
      <c r="D41" s="151"/>
      <c r="E41" s="151"/>
      <c r="F41" s="151"/>
      <c r="G41" s="151"/>
      <c r="H41" s="151"/>
      <c r="I41" s="151"/>
      <c r="J41" s="111" t="s">
        <v>65</v>
      </c>
      <c r="K41" s="28"/>
    </row>
    <row r="42" spans="1:11" x14ac:dyDescent="0.3">
      <c r="A42" s="27"/>
      <c r="B42" s="150"/>
      <c r="C42" s="151"/>
      <c r="D42" s="151"/>
      <c r="E42" s="151"/>
      <c r="F42" s="151"/>
      <c r="G42" s="151"/>
      <c r="H42" s="151"/>
      <c r="I42" s="151"/>
      <c r="J42" s="110"/>
      <c r="K42" s="28"/>
    </row>
    <row r="43" spans="1:11" ht="6.9" customHeight="1" x14ac:dyDescent="0.3">
      <c r="A43" s="27"/>
      <c r="B43" s="113"/>
      <c r="C43" s="83"/>
      <c r="D43" s="83"/>
      <c r="E43" s="83"/>
      <c r="F43" s="83"/>
      <c r="G43" s="83"/>
      <c r="H43" s="83"/>
      <c r="I43" s="83"/>
      <c r="J43" s="110"/>
      <c r="K43" s="28"/>
    </row>
    <row r="44" spans="1:11" ht="15" customHeight="1" x14ac:dyDescent="0.3">
      <c r="A44" s="27"/>
      <c r="B44" s="150" t="s">
        <v>53</v>
      </c>
      <c r="C44" s="151"/>
      <c r="D44" s="151"/>
      <c r="E44" s="151"/>
      <c r="F44" s="151"/>
      <c r="G44" s="151"/>
      <c r="H44" s="151"/>
      <c r="I44" s="151"/>
      <c r="J44" s="111">
        <v>3</v>
      </c>
      <c r="K44" s="28"/>
    </row>
    <row r="45" spans="1:11" ht="6.9" customHeight="1" x14ac:dyDescent="0.3">
      <c r="A45" s="27"/>
      <c r="B45" s="109"/>
      <c r="J45" s="110"/>
      <c r="K45" s="28"/>
    </row>
    <row r="46" spans="1:11" x14ac:dyDescent="0.3">
      <c r="A46" s="27"/>
      <c r="B46" s="162" t="s">
        <v>67</v>
      </c>
      <c r="C46" s="163"/>
      <c r="D46" s="163"/>
      <c r="E46" s="163"/>
      <c r="F46" s="163"/>
      <c r="G46" s="163"/>
      <c r="H46" s="163"/>
      <c r="I46" s="163"/>
      <c r="J46" s="111">
        <v>1</v>
      </c>
      <c r="K46" s="28"/>
    </row>
    <row r="47" spans="1:11" ht="15" customHeight="1" x14ac:dyDescent="0.3">
      <c r="A47" s="27"/>
      <c r="B47" s="114" t="s">
        <v>66</v>
      </c>
      <c r="C47" s="115"/>
      <c r="D47" s="115"/>
      <c r="E47" s="115"/>
      <c r="F47" s="115"/>
      <c r="G47" s="115"/>
      <c r="H47" s="115"/>
      <c r="I47" s="115"/>
      <c r="J47" s="116"/>
      <c r="K47" s="28"/>
    </row>
    <row r="48" spans="1:11" ht="15" thickBot="1" x14ac:dyDescent="0.35">
      <c r="A48" s="30"/>
      <c r="B48" s="31"/>
      <c r="C48" s="31"/>
      <c r="D48" s="31"/>
      <c r="E48" s="31"/>
      <c r="F48" s="31"/>
      <c r="G48" s="31"/>
      <c r="H48" s="31"/>
      <c r="I48" s="31"/>
      <c r="J48" s="31"/>
      <c r="K48" s="33"/>
    </row>
    <row r="49" spans="1:11" ht="36" customHeight="1" x14ac:dyDescent="0.3">
      <c r="A49" s="166" t="s">
        <v>85</v>
      </c>
      <c r="B49" s="166"/>
      <c r="C49" s="166"/>
      <c r="D49" s="166"/>
      <c r="E49" s="166"/>
      <c r="F49" s="166"/>
      <c r="G49" s="166"/>
      <c r="H49" s="166"/>
      <c r="I49" s="166"/>
      <c r="J49" s="166"/>
      <c r="K49" s="166"/>
    </row>
    <row r="50" spans="1:11" ht="15" thickBot="1" x14ac:dyDescent="0.35"/>
    <row r="51" spans="1:11" ht="15" thickBot="1" x14ac:dyDescent="0.35">
      <c r="A51" s="24"/>
      <c r="B51" s="25"/>
      <c r="C51" s="25"/>
      <c r="D51" s="25"/>
      <c r="E51" s="25"/>
      <c r="F51" s="25"/>
      <c r="G51" s="25"/>
      <c r="H51" s="25"/>
      <c r="I51" s="25"/>
      <c r="J51" s="25"/>
      <c r="K51" s="26"/>
    </row>
    <row r="52" spans="1:11" ht="16.2" thickBot="1" x14ac:dyDescent="0.35">
      <c r="A52" s="27"/>
      <c r="B52" s="155" t="s">
        <v>80</v>
      </c>
      <c r="C52" s="156"/>
      <c r="D52" s="156"/>
      <c r="E52" s="156"/>
      <c r="F52" s="156"/>
      <c r="G52" s="156"/>
      <c r="H52" s="156"/>
      <c r="I52" s="156"/>
      <c r="J52" s="157"/>
      <c r="K52" s="103"/>
    </row>
    <row r="53" spans="1:11" x14ac:dyDescent="0.3">
      <c r="A53" s="27"/>
      <c r="B53" s="158" t="s">
        <v>82</v>
      </c>
      <c r="C53" s="164"/>
      <c r="D53" s="164"/>
      <c r="E53" s="164"/>
      <c r="F53" s="164"/>
      <c r="G53" s="164"/>
      <c r="H53" s="164"/>
      <c r="I53" s="164"/>
      <c r="J53" s="164"/>
      <c r="K53" s="28"/>
    </row>
    <row r="54" spans="1:11" x14ac:dyDescent="0.3">
      <c r="A54" s="27"/>
      <c r="B54" s="165"/>
      <c r="C54" s="165"/>
      <c r="D54" s="165"/>
      <c r="E54" s="165"/>
      <c r="F54" s="165"/>
      <c r="G54" s="165"/>
      <c r="H54" s="165"/>
      <c r="I54" s="165"/>
      <c r="J54" s="165"/>
      <c r="K54" s="28"/>
    </row>
    <row r="55" spans="1:11" x14ac:dyDescent="0.3">
      <c r="A55" s="27"/>
      <c r="B55" s="96"/>
      <c r="K55" s="28"/>
    </row>
    <row r="56" spans="1:11" ht="63.75" customHeight="1" x14ac:dyDescent="0.3">
      <c r="A56" s="27"/>
      <c r="B56" s="148" t="s">
        <v>83</v>
      </c>
      <c r="C56" s="149"/>
      <c r="D56" s="149"/>
      <c r="E56" s="149"/>
      <c r="F56" s="149"/>
      <c r="G56" s="149"/>
      <c r="H56" s="149"/>
      <c r="I56" s="149"/>
      <c r="J56" s="149"/>
      <c r="K56" s="28"/>
    </row>
    <row r="57" spans="1:11" x14ac:dyDescent="0.3">
      <c r="A57" s="27"/>
      <c r="K57" s="28"/>
    </row>
    <row r="58" spans="1:11" x14ac:dyDescent="0.3">
      <c r="A58" s="27"/>
      <c r="B58" t="s">
        <v>49</v>
      </c>
      <c r="K58" s="28"/>
    </row>
    <row r="59" spans="1:11" x14ac:dyDescent="0.3">
      <c r="A59" s="27"/>
      <c r="B59" t="s">
        <v>50</v>
      </c>
      <c r="K59" s="28"/>
    </row>
    <row r="60" spans="1:11" x14ac:dyDescent="0.3">
      <c r="A60" s="27"/>
      <c r="B60" t="s">
        <v>51</v>
      </c>
      <c r="J60" s="46"/>
      <c r="K60" s="28"/>
    </row>
    <row r="61" spans="1:11" x14ac:dyDescent="0.3">
      <c r="A61" s="27"/>
      <c r="D61" s="65"/>
      <c r="E61" s="65"/>
      <c r="F61" s="65"/>
      <c r="G61" s="65"/>
      <c r="H61" s="65"/>
      <c r="I61" s="65"/>
      <c r="K61" s="28"/>
    </row>
    <row r="62" spans="1:11" ht="15" thickBot="1" x14ac:dyDescent="0.35">
      <c r="A62" s="27"/>
      <c r="B62" s="105"/>
      <c r="C62" s="105"/>
      <c r="D62" s="105"/>
      <c r="E62" s="105"/>
      <c r="F62" s="105"/>
      <c r="G62" s="105"/>
      <c r="H62" s="105"/>
      <c r="I62" s="105"/>
      <c r="J62" s="46"/>
      <c r="K62" s="28"/>
    </row>
    <row r="63" spans="1:11" ht="15" thickBot="1" x14ac:dyDescent="0.35">
      <c r="A63" s="27"/>
      <c r="B63" s="105"/>
      <c r="C63" s="133" t="s">
        <v>59</v>
      </c>
      <c r="D63" s="132" t="s">
        <v>60</v>
      </c>
      <c r="E63" s="117" t="s">
        <v>62</v>
      </c>
      <c r="F63" s="118" t="s">
        <v>63</v>
      </c>
      <c r="G63" s="119" t="s">
        <v>64</v>
      </c>
      <c r="H63" s="133" t="s">
        <v>57</v>
      </c>
      <c r="I63" s="134" t="s">
        <v>58</v>
      </c>
      <c r="J63" s="119" t="s">
        <v>61</v>
      </c>
      <c r="K63" s="28"/>
    </row>
    <row r="64" spans="1:11" ht="15" thickBot="1" x14ac:dyDescent="0.35">
      <c r="A64" s="27"/>
      <c r="B64" s="73" t="s">
        <v>55</v>
      </c>
      <c r="C64" s="167">
        <v>343.49</v>
      </c>
      <c r="D64" s="168"/>
      <c r="E64" s="169">
        <v>654.75</v>
      </c>
      <c r="F64" s="170"/>
      <c r="G64" s="171"/>
      <c r="H64" s="169">
        <v>405.88</v>
      </c>
      <c r="I64" s="171"/>
      <c r="J64" s="120">
        <v>365.08</v>
      </c>
      <c r="K64" s="28"/>
    </row>
    <row r="65" spans="1:11" x14ac:dyDescent="0.3">
      <c r="A65" s="27"/>
      <c r="B65" s="44"/>
      <c r="C65" s="44" t="s">
        <v>86</v>
      </c>
      <c r="D65" s="15"/>
      <c r="E65" s="15"/>
      <c r="F65" s="15"/>
      <c r="G65" s="15"/>
      <c r="H65" s="15"/>
      <c r="I65" s="15"/>
      <c r="J65" s="46"/>
      <c r="K65" s="28"/>
    </row>
    <row r="66" spans="1:11" ht="32.25" customHeight="1" x14ac:dyDescent="0.3">
      <c r="A66" s="27"/>
      <c r="B66" s="172" t="s">
        <v>87</v>
      </c>
      <c r="C66" s="172"/>
      <c r="D66" s="172"/>
      <c r="E66" s="172"/>
      <c r="F66" s="172"/>
      <c r="G66" s="172"/>
      <c r="H66" s="172"/>
      <c r="I66" s="172"/>
      <c r="J66" s="172"/>
      <c r="K66" s="28"/>
    </row>
    <row r="67" spans="1:11" ht="15" thickBot="1" x14ac:dyDescent="0.35">
      <c r="A67" s="30"/>
      <c r="B67" s="173"/>
      <c r="C67" s="173"/>
      <c r="D67" s="173"/>
      <c r="E67" s="173"/>
      <c r="F67" s="173"/>
      <c r="G67" s="173"/>
      <c r="H67" s="173"/>
      <c r="I67" s="173"/>
      <c r="J67" s="31"/>
      <c r="K67" s="33"/>
    </row>
    <row r="69" spans="1:11" x14ac:dyDescent="0.3">
      <c r="B69" s="101"/>
    </row>
  </sheetData>
  <protectedRanges>
    <protectedRange sqref="J35 J60" name="champ 1"/>
    <protectedRange sqref="J37 J62" name="champ 2"/>
    <protectedRange sqref="J39 J65" name="champ 3"/>
    <protectedRange sqref="J41" name="champ 4"/>
    <protectedRange sqref="J44" name="champ 5_1"/>
    <protectedRange sqref="J46" name="champ 6_1"/>
  </protectedRanges>
  <mergeCells count="25">
    <mergeCell ref="A1:K1"/>
    <mergeCell ref="B7:J7"/>
    <mergeCell ref="B8:J9"/>
    <mergeCell ref="C11:F12"/>
    <mergeCell ref="H11:J12"/>
    <mergeCell ref="C64:D64"/>
    <mergeCell ref="E64:G64"/>
    <mergeCell ref="H64:I64"/>
    <mergeCell ref="B66:J66"/>
    <mergeCell ref="B67:I67"/>
    <mergeCell ref="B56:J56"/>
    <mergeCell ref="B41:I42"/>
    <mergeCell ref="B27:J27"/>
    <mergeCell ref="B52:J52"/>
    <mergeCell ref="B28:J29"/>
    <mergeCell ref="B37:I37"/>
    <mergeCell ref="B46:I46"/>
    <mergeCell ref="B44:I44"/>
    <mergeCell ref="B53:J54"/>
    <mergeCell ref="A49:K49"/>
    <mergeCell ref="C14:F15"/>
    <mergeCell ref="H14:J15"/>
    <mergeCell ref="C17:F19"/>
    <mergeCell ref="H17:J19"/>
    <mergeCell ref="C21:F21"/>
  </mergeCells>
  <hyperlinks>
    <hyperlink ref="B2:F2" location="Notice!C7" display="Qu'est ce qu'une expression tarifaire ?" xr:uid="{8F84C7FF-EA5F-4E23-AF39-DF39894A96DB}"/>
    <hyperlink ref="B3:F3" location="Notice!C27" display="Comment remplir le tableau des salariés ?" xr:uid="{8AD1EB4D-B15A-4538-A46E-2EC4B133A8F3}"/>
    <hyperlink ref="B4:F4" location="Notice!C52" display="Comment optimiser le choix de son expression tarifaire ?" xr:uid="{9187F57D-2300-4D05-8A26-7974EA03EABC}"/>
  </hyperlinks>
  <pageMargins left="1.9685039370078741" right="0.43307086614173229" top="0" bottom="0" header="0" footer="0"/>
  <pageSetup paperSize="9" orientation="landscape" r:id="rId1"/>
  <rowBreaks count="2" manualBreakCount="2">
    <brk id="23" max="16383" man="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C3:AG40"/>
  <sheetViews>
    <sheetView showGridLines="0" topLeftCell="B4" zoomScale="85" zoomScaleNormal="85" workbookViewId="0">
      <selection activeCell="M27" sqref="M27"/>
    </sheetView>
  </sheetViews>
  <sheetFormatPr baseColWidth="10" defaultRowHeight="14.4" x14ac:dyDescent="0.3"/>
  <cols>
    <col min="2" max="2" width="2.6640625" customWidth="1"/>
    <col min="3" max="3" width="3.6640625" customWidth="1"/>
    <col min="6" max="6" width="9.6640625" customWidth="1"/>
    <col min="7" max="7" width="4.6640625" customWidth="1"/>
    <col min="8" max="8" width="7.5546875" customWidth="1"/>
    <col min="9" max="11" width="4.6640625" customWidth="1"/>
    <col min="12" max="12" width="2.6640625" customWidth="1"/>
    <col min="13" max="14" width="4.6640625" customWidth="1"/>
    <col min="15" max="15" width="5.6640625" customWidth="1"/>
    <col min="16" max="16" width="4.6640625" customWidth="1"/>
    <col min="17" max="17" width="7" bestFit="1" customWidth="1"/>
    <col min="18" max="18" width="6.88671875" customWidth="1"/>
    <col min="19" max="19" width="7.5546875" customWidth="1"/>
    <col min="20" max="20" width="4.6640625" customWidth="1"/>
    <col min="21" max="21" width="0.44140625" customWidth="1"/>
    <col min="22" max="23" width="4.6640625" customWidth="1"/>
    <col min="24" max="24" width="5.5546875" customWidth="1"/>
    <col min="25" max="25" width="3.6640625" customWidth="1"/>
    <col min="28" max="34" width="11.44140625" customWidth="1"/>
  </cols>
  <sheetData>
    <row r="3" spans="3:26" ht="9" customHeight="1" x14ac:dyDescent="0.3"/>
    <row r="4" spans="3:26" ht="9" customHeight="1" thickBot="1" x14ac:dyDescent="0.35"/>
    <row r="5" spans="3:26" ht="7.2" customHeight="1" thickBot="1" x14ac:dyDescent="0.35">
      <c r="C5" s="24"/>
      <c r="D5" s="25"/>
      <c r="E5" s="25"/>
      <c r="F5" s="25"/>
      <c r="G5" s="25"/>
      <c r="H5" s="25"/>
      <c r="I5" s="25"/>
      <c r="J5" s="25"/>
      <c r="K5" s="25"/>
      <c r="L5" s="25"/>
      <c r="M5" s="25"/>
      <c r="N5" s="25"/>
      <c r="O5" s="25"/>
      <c r="P5" s="25"/>
      <c r="Q5" s="25"/>
      <c r="R5" s="25"/>
      <c r="S5" s="25"/>
      <c r="T5" s="25"/>
      <c r="U5" s="25"/>
      <c r="V5" s="25"/>
      <c r="W5" s="25"/>
      <c r="X5" s="25"/>
      <c r="Y5" s="26"/>
    </row>
    <row r="6" spans="3:26" ht="16.5" customHeight="1" thickBot="1" x14ac:dyDescent="0.35">
      <c r="C6" s="27"/>
      <c r="D6" s="155" t="s">
        <v>54</v>
      </c>
      <c r="E6" s="156"/>
      <c r="F6" s="156"/>
      <c r="G6" s="156"/>
      <c r="H6" s="156"/>
      <c r="I6" s="156"/>
      <c r="J6" s="156"/>
      <c r="K6" s="156"/>
      <c r="L6" s="156"/>
      <c r="M6" s="156"/>
      <c r="N6" s="156"/>
      <c r="O6" s="156"/>
      <c r="P6" s="156"/>
      <c r="Q6" s="156"/>
      <c r="R6" s="156"/>
      <c r="S6" s="156"/>
      <c r="T6" s="156"/>
      <c r="U6" s="156"/>
      <c r="V6" s="156"/>
      <c r="W6" s="156"/>
      <c r="X6" s="157"/>
      <c r="Y6" s="28"/>
    </row>
    <row r="7" spans="3:26" ht="16.5" customHeight="1" x14ac:dyDescent="0.3">
      <c r="C7" s="27"/>
      <c r="D7" s="36"/>
      <c r="E7" s="36"/>
      <c r="F7" s="36"/>
      <c r="G7" s="36"/>
      <c r="H7" s="36"/>
      <c r="I7" s="36"/>
      <c r="J7" s="36"/>
      <c r="K7" s="36"/>
      <c r="L7" s="36"/>
      <c r="M7" s="36"/>
      <c r="N7" s="36"/>
      <c r="O7" s="36"/>
      <c r="P7" s="36"/>
      <c r="Q7" s="36"/>
      <c r="R7" s="36"/>
      <c r="S7" s="36"/>
      <c r="T7" s="36"/>
      <c r="U7" s="36"/>
      <c r="V7" s="36"/>
      <c r="W7" s="36"/>
      <c r="X7" s="36"/>
      <c r="Y7" s="28"/>
    </row>
    <row r="8" spans="3:26" ht="16.5" customHeight="1" x14ac:dyDescent="0.3">
      <c r="C8" s="27"/>
      <c r="D8" s="205" t="s">
        <v>42</v>
      </c>
      <c r="E8" s="205"/>
      <c r="F8" s="205"/>
      <c r="G8" s="205"/>
      <c r="H8" s="205"/>
      <c r="I8" s="205"/>
      <c r="J8" s="205"/>
      <c r="K8" s="43"/>
      <c r="L8" s="43"/>
      <c r="M8" s="43"/>
      <c r="N8" s="205" t="s">
        <v>43</v>
      </c>
      <c r="O8" s="205"/>
      <c r="P8" s="205"/>
      <c r="Q8" s="205"/>
      <c r="R8" s="205"/>
      <c r="S8" s="205"/>
      <c r="T8" s="205"/>
      <c r="U8" s="205"/>
      <c r="V8" s="205"/>
      <c r="W8" s="205"/>
      <c r="X8" s="78" t="s">
        <v>37</v>
      </c>
      <c r="Y8" s="72"/>
      <c r="Z8" s="43"/>
    </row>
    <row r="9" spans="3:26" ht="16.5" customHeight="1" x14ac:dyDescent="0.3">
      <c r="C9" s="27"/>
      <c r="D9" s="38"/>
      <c r="E9" s="39"/>
      <c r="F9" s="39"/>
      <c r="G9" s="39"/>
      <c r="H9" s="39"/>
      <c r="I9" s="39"/>
      <c r="J9" s="39"/>
      <c r="K9" s="39"/>
      <c r="L9" s="39"/>
      <c r="M9" s="39"/>
      <c r="N9" s="39"/>
      <c r="O9" s="39"/>
      <c r="P9" s="39"/>
      <c r="Q9" s="39"/>
      <c r="R9" s="39"/>
      <c r="S9" s="39"/>
      <c r="T9" s="39"/>
      <c r="U9" s="39"/>
      <c r="V9" s="39"/>
      <c r="W9" s="39"/>
      <c r="X9" s="39"/>
      <c r="Y9" s="28"/>
    </row>
    <row r="10" spans="3:26" ht="15" customHeight="1" x14ac:dyDescent="0.3">
      <c r="C10" s="27"/>
      <c r="D10" t="s">
        <v>38</v>
      </c>
      <c r="F10" s="36"/>
      <c r="G10" s="188"/>
      <c r="H10" s="188"/>
      <c r="N10" t="s">
        <v>32</v>
      </c>
      <c r="W10" s="60">
        <v>3</v>
      </c>
      <c r="Y10" s="28"/>
    </row>
    <row r="11" spans="3:26" ht="15" customHeight="1" x14ac:dyDescent="0.3">
      <c r="C11" s="27"/>
      <c r="D11" s="189" t="s">
        <v>40</v>
      </c>
      <c r="E11" s="189"/>
      <c r="F11" s="189"/>
      <c r="G11" s="71"/>
      <c r="H11" s="70"/>
      <c r="P11" s="65"/>
      <c r="Q11" s="65"/>
      <c r="R11" s="65"/>
      <c r="S11" s="65"/>
      <c r="T11" s="65"/>
      <c r="U11" s="65"/>
      <c r="Y11" s="28"/>
    </row>
    <row r="12" spans="3:26" ht="15" customHeight="1" x14ac:dyDescent="0.3">
      <c r="C12" s="27"/>
      <c r="N12" s="161" t="s">
        <v>78</v>
      </c>
      <c r="O12" s="161"/>
      <c r="P12" s="161"/>
      <c r="Q12" s="161"/>
      <c r="R12" s="161"/>
      <c r="S12" s="161"/>
      <c r="T12" s="161"/>
      <c r="U12" s="161"/>
      <c r="W12" s="60"/>
      <c r="X12" s="46"/>
      <c r="Y12" s="28"/>
    </row>
    <row r="13" spans="3:26" ht="15" customHeight="1" x14ac:dyDescent="0.3">
      <c r="C13" s="27"/>
      <c r="D13" s="37" t="s">
        <v>35</v>
      </c>
      <c r="N13" s="161"/>
      <c r="O13" s="161"/>
      <c r="P13" s="161"/>
      <c r="Q13" s="161"/>
      <c r="R13" s="161"/>
      <c r="S13" s="161"/>
      <c r="T13" s="161"/>
      <c r="U13" s="161"/>
      <c r="Y13" s="28"/>
    </row>
    <row r="14" spans="3:26" ht="15" customHeight="1" x14ac:dyDescent="0.3">
      <c r="C14" s="27"/>
      <c r="D14" s="189" t="s">
        <v>3</v>
      </c>
      <c r="E14" s="189"/>
      <c r="J14" s="42"/>
      <c r="K14" s="42"/>
      <c r="L14" s="42"/>
      <c r="M14" s="42"/>
      <c r="U14" s="15"/>
      <c r="Y14" s="28"/>
    </row>
    <row r="15" spans="3:26" ht="15" customHeight="1" x14ac:dyDescent="0.3">
      <c r="C15" s="27"/>
      <c r="N15" s="44" t="s">
        <v>21</v>
      </c>
      <c r="O15" s="44"/>
      <c r="P15" s="15"/>
      <c r="Q15" s="15"/>
      <c r="R15" s="15"/>
      <c r="S15" s="15"/>
      <c r="T15" s="15"/>
      <c r="U15" s="15"/>
      <c r="W15" s="60"/>
      <c r="X15" s="78" t="s">
        <v>37</v>
      </c>
      <c r="Y15" s="28"/>
    </row>
    <row r="16" spans="3:26" ht="15" customHeight="1" x14ac:dyDescent="0.3">
      <c r="C16" s="27"/>
      <c r="D16" s="41" t="s">
        <v>36</v>
      </c>
      <c r="E16" s="37"/>
      <c r="I16" s="78" t="s">
        <v>37</v>
      </c>
      <c r="U16" s="15"/>
      <c r="Y16" s="28"/>
    </row>
    <row r="17" spans="3:33" ht="15" customHeight="1" x14ac:dyDescent="0.3">
      <c r="C17" s="27"/>
      <c r="D17" s="189" t="s">
        <v>6</v>
      </c>
      <c r="E17" s="189"/>
      <c r="N17" s="151" t="s">
        <v>93</v>
      </c>
      <c r="O17" s="151"/>
      <c r="P17" s="151"/>
      <c r="Q17" s="151"/>
      <c r="R17" s="151"/>
      <c r="S17" s="151"/>
      <c r="T17" s="151"/>
      <c r="U17" s="151"/>
      <c r="W17" s="60"/>
      <c r="Y17" s="28"/>
      <c r="AB17" s="6"/>
    </row>
    <row r="18" spans="3:33" ht="21.75" customHeight="1" x14ac:dyDescent="0.3">
      <c r="C18" s="27"/>
      <c r="N18" s="151"/>
      <c r="O18" s="151"/>
      <c r="P18" s="151"/>
      <c r="Q18" s="151"/>
      <c r="R18" s="151"/>
      <c r="S18" s="151"/>
      <c r="T18" s="151"/>
      <c r="U18" s="151"/>
      <c r="Y18" s="28"/>
      <c r="AB18" s="6"/>
    </row>
    <row r="19" spans="3:33" ht="15" customHeight="1" x14ac:dyDescent="0.3">
      <c r="C19" s="27"/>
      <c r="D19" s="41" t="s">
        <v>41</v>
      </c>
      <c r="E19" s="41"/>
      <c r="G19" s="78" t="s">
        <v>37</v>
      </c>
      <c r="X19" s="45"/>
      <c r="Y19" s="28"/>
    </row>
    <row r="20" spans="3:33" ht="15" customHeight="1" x14ac:dyDescent="0.3">
      <c r="C20" s="27"/>
      <c r="D20" s="189" t="s">
        <v>24</v>
      </c>
      <c r="E20" s="189"/>
      <c r="H20" s="67"/>
      <c r="I20" s="67"/>
      <c r="N20" s="61"/>
      <c r="O20" s="58"/>
      <c r="U20" s="45"/>
      <c r="W20" s="45"/>
      <c r="X20" s="46"/>
      <c r="Y20" s="29"/>
    </row>
    <row r="21" spans="3:33" ht="15" customHeight="1" x14ac:dyDescent="0.3">
      <c r="C21" s="27"/>
      <c r="F21" s="67"/>
      <c r="G21" s="67"/>
      <c r="H21" s="67"/>
      <c r="I21" s="67"/>
      <c r="N21" s="151" t="s">
        <v>53</v>
      </c>
      <c r="O21" s="151"/>
      <c r="P21" s="151"/>
      <c r="Q21" s="151"/>
      <c r="R21" s="151"/>
      <c r="S21" s="151"/>
      <c r="T21" s="151"/>
      <c r="U21" s="151"/>
      <c r="W21" s="60"/>
      <c r="Y21" s="28"/>
    </row>
    <row r="22" spans="3:33" ht="15" customHeight="1" x14ac:dyDescent="0.3">
      <c r="C22" s="27"/>
      <c r="D22" s="187" t="s">
        <v>52</v>
      </c>
      <c r="E22" s="187"/>
      <c r="F22" s="187"/>
      <c r="G22" s="187"/>
      <c r="H22" s="187"/>
      <c r="I22" s="187"/>
      <c r="N22" s="151"/>
      <c r="O22" s="151"/>
      <c r="P22" s="151"/>
      <c r="Q22" s="151"/>
      <c r="R22" s="151"/>
      <c r="S22" s="151"/>
      <c r="T22" s="151"/>
      <c r="U22" s="151"/>
      <c r="X22" s="46"/>
      <c r="Y22" s="28"/>
    </row>
    <row r="23" spans="3:33" ht="15" customHeight="1" x14ac:dyDescent="0.3">
      <c r="C23" s="27"/>
      <c r="D23" s="187"/>
      <c r="E23" s="187"/>
      <c r="F23" s="187"/>
      <c r="G23" s="187"/>
      <c r="H23" s="187"/>
      <c r="I23" s="187"/>
      <c r="Y23" s="28"/>
    </row>
    <row r="24" spans="3:33" ht="21.75" customHeight="1" x14ac:dyDescent="0.3">
      <c r="C24" s="27"/>
      <c r="D24" s="190">
        <v>0.5</v>
      </c>
      <c r="E24" s="191"/>
      <c r="N24" s="163" t="s">
        <v>67</v>
      </c>
      <c r="O24" s="163"/>
      <c r="P24" s="163"/>
      <c r="Q24" s="163"/>
      <c r="R24" s="163"/>
      <c r="S24" s="163"/>
      <c r="T24" s="163"/>
      <c r="U24" s="163"/>
      <c r="W24" s="60"/>
      <c r="Y24" s="28"/>
    </row>
    <row r="25" spans="3:33" ht="22.5" customHeight="1" x14ac:dyDescent="0.3">
      <c r="C25" s="27"/>
      <c r="Y25" s="28"/>
      <c r="AF25" s="204"/>
      <c r="AG25" s="204"/>
    </row>
    <row r="26" spans="3:33" x14ac:dyDescent="0.3">
      <c r="C26" s="27"/>
      <c r="D26" s="195" t="s">
        <v>46</v>
      </c>
      <c r="E26" s="195"/>
      <c r="F26" s="195"/>
      <c r="G26" s="195"/>
      <c r="H26" s="195"/>
      <c r="I26" s="195"/>
      <c r="J26" s="195"/>
      <c r="K26" s="195"/>
      <c r="L26" s="195"/>
      <c r="M26" s="195"/>
      <c r="N26" s="195"/>
      <c r="O26" s="195"/>
      <c r="P26" s="195"/>
      <c r="Q26" s="195"/>
      <c r="R26" s="195"/>
      <c r="S26" s="195"/>
      <c r="T26" s="195"/>
      <c r="U26" s="195"/>
      <c r="V26" s="195"/>
      <c r="W26" s="195"/>
      <c r="X26" s="195"/>
      <c r="Y26" s="28"/>
      <c r="AF26" s="204"/>
      <c r="AG26" s="204"/>
    </row>
    <row r="27" spans="3:33" ht="18" customHeight="1" x14ac:dyDescent="0.3">
      <c r="C27" s="27"/>
      <c r="Y27" s="28"/>
      <c r="AF27" s="55"/>
      <c r="AG27" s="55"/>
    </row>
    <row r="28" spans="3:33" ht="15" thickBot="1" x14ac:dyDescent="0.35">
      <c r="C28" s="27"/>
      <c r="Y28" s="28"/>
      <c r="AF28" s="56"/>
      <c r="AG28" s="56"/>
    </row>
    <row r="29" spans="3:33" ht="15" customHeight="1" thickBot="1" x14ac:dyDescent="0.35">
      <c r="C29" s="27"/>
      <c r="G29" s="196" t="s">
        <v>57</v>
      </c>
      <c r="H29" s="170"/>
      <c r="I29" s="170" t="s">
        <v>58</v>
      </c>
      <c r="J29" s="171"/>
      <c r="K29" s="196" t="s">
        <v>59</v>
      </c>
      <c r="L29" s="170"/>
      <c r="M29" s="62" t="s">
        <v>60</v>
      </c>
      <c r="N29" s="63"/>
      <c r="O29" s="200" t="s">
        <v>61</v>
      </c>
      <c r="P29" s="201"/>
      <c r="Q29" s="68" t="s">
        <v>62</v>
      </c>
      <c r="R29" s="64" t="s">
        <v>63</v>
      </c>
      <c r="S29" s="69" t="s">
        <v>64</v>
      </c>
      <c r="T29" s="40"/>
      <c r="U29" s="8"/>
      <c r="V29" s="16"/>
      <c r="W29" s="16"/>
      <c r="Y29" s="28"/>
      <c r="AD29" s="193"/>
      <c r="AE29" s="193"/>
      <c r="AF29" s="194"/>
      <c r="AG29" s="194"/>
    </row>
    <row r="30" spans="3:33" ht="15.75" customHeight="1" x14ac:dyDescent="0.3">
      <c r="C30" s="27"/>
      <c r="E30" s="73" t="s">
        <v>55</v>
      </c>
      <c r="G30" s="197">
        <f>IF(D11="Régime général",Données!AC11,Données!AC58)</f>
        <v>92.555999999999983</v>
      </c>
      <c r="H30" s="198"/>
      <c r="I30" s="198"/>
      <c r="J30" s="199"/>
      <c r="K30" s="197">
        <f>IF(D11="Régime général",Données!AC13,Données!AC60)</f>
        <v>92.555999999999983</v>
      </c>
      <c r="L30" s="198"/>
      <c r="M30" s="198"/>
      <c r="N30" s="199"/>
      <c r="O30" s="202" t="str">
        <f>IF(D11="Régime général",Données!AC15,Données!AC62)</f>
        <v>Impossible</v>
      </c>
      <c r="P30" s="203"/>
      <c r="Q30" s="202">
        <f>IF(D11="Régime général",Données!AC16,Données!AC63)</f>
        <v>92.555999999999983</v>
      </c>
      <c r="R30" s="206"/>
      <c r="S30" s="203"/>
      <c r="T30" s="66"/>
      <c r="U30" s="59"/>
      <c r="V30" s="59"/>
      <c r="W30" s="59"/>
      <c r="X30" s="59"/>
      <c r="Y30" s="28"/>
      <c r="AD30" s="193"/>
      <c r="AE30" s="193"/>
      <c r="AF30" s="194"/>
      <c r="AG30" s="194"/>
    </row>
    <row r="31" spans="3:33" ht="15.75" customHeight="1" thickBot="1" x14ac:dyDescent="0.35">
      <c r="C31" s="27"/>
      <c r="E31" s="73" t="s">
        <v>56</v>
      </c>
      <c r="G31" s="192">
        <f>IF(AND(D11="Régime général",D20="Obligatoire"),Données!AE11,IF(AND(D11="Régime général",D20="Facultative"),Données!AF11,IF(AND(D11="Régime local - Alsace Moselle",D20="Obligatoire"),Données!AE58,IF(AND(D11="Régime local - Alsace Moselle",D20="Facultative"),Données!AF58))))</f>
        <v>30.851999999999997</v>
      </c>
      <c r="H31" s="184"/>
      <c r="I31" s="184">
        <f>IF(AND(D11="Régime général",D20="Obligatoire"),Données!AE12,IF(AND(D11="Régime général",D20="Facultative"),Données!AF12,IF(AND(D11="Régime local - Alsace Moselle",D20="Obligatoire"),Données!AE59,IF(AND(D11="Régime local - Alsace Moselle",D20="Facultative"),Données!AF59))))</f>
        <v>39.764799999999994</v>
      </c>
      <c r="J31" s="185"/>
      <c r="K31" s="192">
        <f>IF(AND(D11="Régime général",D20="Obligatoire"),Données!AE13,IF(AND(D11="Régime général",D20="Facultative"),Données!AF13,IF(AND(D11="Régime local - Alsace Moselle",D20="Obligatoire"),Données!AE60,IF(AND(D11="Régime local - Alsace Moselle",D20="Facultative"),Données!AF60))))</f>
        <v>30.851999999999997</v>
      </c>
      <c r="L31" s="184"/>
      <c r="M31" s="184">
        <f>IF(AND(D11="Régime général",D20="Obligatoire"),Données!AE14,IF(AND(D11="Régime général",D20="Facultative"),Données!AF14,IF(AND(D11="Régime local - Alsace Moselle",D20="Obligatoire"),Données!AE61,IF(AND(D11="Régime local - Alsace Moselle",D20="Facultative"),Données!AF61))))</f>
        <v>110.03879999999998</v>
      </c>
      <c r="N31" s="185"/>
      <c r="O31" s="192">
        <f>IF(D11="Régime général",Données!AE15,Données!AE62)</f>
        <v>60.846999999999994</v>
      </c>
      <c r="P31" s="185"/>
      <c r="Q31" s="85">
        <f>IF(D11="Régime général",Données!AE16,Données!AE63)</f>
        <v>30.851999999999997</v>
      </c>
      <c r="R31" s="86">
        <f>IF(D11="Régime général",Données!AF17,Données!AF64)</f>
        <v>82.957599999999999</v>
      </c>
      <c r="S31" s="87">
        <f>IF(D11="Régime général",Données!AF18,Données!AF65)</f>
        <v>128.89280000000002</v>
      </c>
      <c r="T31" s="66"/>
      <c r="U31" s="8"/>
      <c r="V31" s="16"/>
      <c r="W31" s="16"/>
      <c r="Y31" s="28"/>
      <c r="AD31" s="193"/>
      <c r="AE31" s="193"/>
      <c r="AF31" s="194"/>
      <c r="AG31" s="194"/>
    </row>
    <row r="32" spans="3:33" ht="15.75" customHeight="1" x14ac:dyDescent="0.3">
      <c r="C32" s="27"/>
      <c r="G32" s="96" t="s">
        <v>74</v>
      </c>
      <c r="J32" s="186">
        <f>IF(AND(D11="Régime général",D20="Obligatoire"),Données!AG11,IF(AND(D11="Régime général",D20="Facultative"),Données!AH11,IF(AND(D11="Régime local - Alsace Moselle",D20="Obligatoire"),Données!AG58,IF(AND(D11="Régime local - Alsace Moselle",D20="Facultative"),Données!AH58))))</f>
        <v>61.703999999999994</v>
      </c>
      <c r="K32" s="186"/>
      <c r="L32" s="8"/>
      <c r="M32" s="8"/>
      <c r="N32" s="8"/>
      <c r="O32" s="8"/>
      <c r="P32" s="8"/>
      <c r="Q32" s="8"/>
      <c r="R32" s="8"/>
      <c r="S32" s="8"/>
      <c r="T32" s="8"/>
      <c r="U32" s="8"/>
      <c r="V32" s="16"/>
      <c r="W32" s="16"/>
      <c r="Y32" s="28"/>
      <c r="AD32" s="193"/>
      <c r="AE32" s="193"/>
      <c r="AF32" s="194"/>
      <c r="AG32" s="194"/>
    </row>
    <row r="33" spans="3:33" ht="7.5" customHeight="1" thickBot="1" x14ac:dyDescent="0.35">
      <c r="C33" s="30"/>
      <c r="D33" s="31"/>
      <c r="E33" s="31"/>
      <c r="F33" s="31"/>
      <c r="G33" s="31"/>
      <c r="H33" s="31"/>
      <c r="I33" s="74"/>
      <c r="J33" s="74"/>
      <c r="K33" s="75"/>
      <c r="L33" s="76"/>
      <c r="M33" s="31"/>
      <c r="N33" s="31"/>
      <c r="O33" s="31"/>
      <c r="P33" s="31"/>
      <c r="Q33" s="31"/>
      <c r="R33" s="31"/>
      <c r="S33" s="31"/>
      <c r="T33" s="31"/>
      <c r="U33" s="77"/>
      <c r="V33" s="32"/>
      <c r="W33" s="32"/>
      <c r="X33" s="31"/>
      <c r="Y33" s="33"/>
      <c r="AD33" s="193"/>
      <c r="AE33" s="193"/>
      <c r="AF33" s="57"/>
      <c r="AG33" s="57"/>
    </row>
    <row r="34" spans="3:33" ht="15" customHeight="1" x14ac:dyDescent="0.3">
      <c r="C34" s="182" t="s">
        <v>94</v>
      </c>
      <c r="D34" s="182"/>
      <c r="E34" s="182"/>
      <c r="F34" s="182"/>
      <c r="G34" s="182"/>
      <c r="H34" s="182"/>
      <c r="I34" s="182"/>
      <c r="J34" s="182"/>
      <c r="K34" s="182"/>
      <c r="L34" s="182"/>
      <c r="M34" s="182"/>
      <c r="N34" s="182"/>
      <c r="O34" s="182"/>
      <c r="P34" s="182"/>
      <c r="Q34" s="182"/>
      <c r="R34" s="182"/>
      <c r="S34" s="182"/>
      <c r="T34" s="182"/>
      <c r="U34" s="182"/>
      <c r="V34" s="182"/>
      <c r="W34" s="182"/>
      <c r="X34" s="182"/>
      <c r="Y34" s="182"/>
      <c r="AD34" s="193"/>
      <c r="AE34" s="193"/>
      <c r="AF34" s="194"/>
      <c r="AG34" s="194"/>
    </row>
    <row r="35" spans="3:33" ht="15" customHeight="1" x14ac:dyDescent="0.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AD35" s="193"/>
      <c r="AE35" s="193"/>
      <c r="AF35" s="194"/>
      <c r="AG35" s="194"/>
    </row>
    <row r="36" spans="3:33" ht="15" customHeight="1" x14ac:dyDescent="0.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AD36" s="193"/>
      <c r="AE36" s="193"/>
      <c r="AF36" s="194"/>
      <c r="AG36" s="194"/>
    </row>
    <row r="37" spans="3:33" ht="15" customHeight="1" x14ac:dyDescent="0.3">
      <c r="C37" s="183"/>
      <c r="D37" s="183"/>
      <c r="E37" s="183"/>
      <c r="F37" s="183"/>
      <c r="G37" s="183"/>
      <c r="H37" s="183"/>
      <c r="I37" s="183"/>
      <c r="J37" s="183"/>
      <c r="K37" s="183"/>
      <c r="L37" s="183"/>
      <c r="M37" s="183"/>
      <c r="N37" s="183"/>
      <c r="O37" s="183"/>
      <c r="P37" s="183"/>
      <c r="Q37" s="183"/>
      <c r="R37" s="183"/>
      <c r="S37" s="183"/>
      <c r="T37" s="183"/>
      <c r="U37" s="183"/>
      <c r="V37" s="183"/>
      <c r="W37" s="183"/>
      <c r="X37" s="183"/>
      <c r="Y37" s="183"/>
    </row>
    <row r="38" spans="3:33" x14ac:dyDescent="0.3">
      <c r="C38" s="183"/>
      <c r="D38" s="183"/>
      <c r="E38" s="183"/>
      <c r="F38" s="183"/>
      <c r="G38" s="183"/>
      <c r="H38" s="183"/>
      <c r="I38" s="183"/>
      <c r="J38" s="183"/>
      <c r="K38" s="183"/>
      <c r="L38" s="183"/>
      <c r="M38" s="183"/>
      <c r="N38" s="183"/>
      <c r="O38" s="183"/>
      <c r="P38" s="183"/>
      <c r="Q38" s="183"/>
      <c r="R38" s="183"/>
      <c r="S38" s="183"/>
      <c r="T38" s="183"/>
      <c r="U38" s="183"/>
      <c r="V38" s="183"/>
      <c r="W38" s="183"/>
      <c r="X38" s="183"/>
      <c r="Y38" s="183"/>
    </row>
    <row r="39" spans="3:33" x14ac:dyDescent="0.3">
      <c r="C39" s="183"/>
      <c r="D39" s="183"/>
      <c r="E39" s="183"/>
      <c r="F39" s="183"/>
      <c r="G39" s="183"/>
      <c r="H39" s="183"/>
      <c r="I39" s="183"/>
      <c r="J39" s="183"/>
      <c r="K39" s="183"/>
      <c r="L39" s="183"/>
      <c r="M39" s="183"/>
      <c r="N39" s="183"/>
      <c r="O39" s="183"/>
      <c r="P39" s="183"/>
      <c r="Q39" s="183"/>
      <c r="R39" s="183"/>
      <c r="S39" s="183"/>
      <c r="T39" s="183"/>
      <c r="U39" s="183"/>
      <c r="V39" s="183"/>
      <c r="W39" s="183"/>
      <c r="X39" s="183"/>
      <c r="Y39" s="183"/>
    </row>
    <row r="40" spans="3:33" ht="21.75" customHeight="1" x14ac:dyDescent="0.3">
      <c r="C40" s="183"/>
      <c r="D40" s="183"/>
      <c r="E40" s="183"/>
      <c r="F40" s="183"/>
      <c r="G40" s="183"/>
      <c r="H40" s="183"/>
      <c r="I40" s="183"/>
      <c r="J40" s="183"/>
      <c r="K40" s="183"/>
      <c r="L40" s="183"/>
      <c r="M40" s="183"/>
      <c r="N40" s="183"/>
      <c r="O40" s="183"/>
      <c r="P40" s="183"/>
      <c r="Q40" s="183"/>
      <c r="R40" s="183"/>
      <c r="S40" s="183"/>
      <c r="T40" s="183"/>
      <c r="U40" s="183"/>
      <c r="V40" s="183"/>
      <c r="W40" s="183"/>
      <c r="X40" s="183"/>
      <c r="Y40" s="183"/>
    </row>
  </sheetData>
  <protectedRanges>
    <protectedRange sqref="D14" name="Choix de la base"/>
    <protectedRange sqref="D17" name="Tranche age"/>
    <protectedRange sqref="D20" name="type adhésion"/>
    <protectedRange sqref="W10" name="champ 1"/>
    <protectedRange sqref="W12:X12" name="champ 2"/>
    <protectedRange sqref="W15:X15" name="champ 3"/>
    <protectedRange sqref="W17" name="champ 4"/>
    <protectedRange sqref="W21 X20" name="champ 5"/>
    <protectedRange sqref="W24 X22" name="champ 6"/>
    <protectedRange sqref="D24" name="champ 7"/>
  </protectedRanges>
  <mergeCells count="45">
    <mergeCell ref="D6:X6"/>
    <mergeCell ref="D20:E20"/>
    <mergeCell ref="AD29:AE29"/>
    <mergeCell ref="AF25:AG26"/>
    <mergeCell ref="AF29:AF30"/>
    <mergeCell ref="AG29:AG30"/>
    <mergeCell ref="D17:E17"/>
    <mergeCell ref="AD30:AE30"/>
    <mergeCell ref="D8:J8"/>
    <mergeCell ref="N8:W8"/>
    <mergeCell ref="Q30:S30"/>
    <mergeCell ref="N24:U24"/>
    <mergeCell ref="AF34:AF36"/>
    <mergeCell ref="AG34:AG36"/>
    <mergeCell ref="AD32:AE32"/>
    <mergeCell ref="AD33:AE33"/>
    <mergeCell ref="AD34:AE34"/>
    <mergeCell ref="AD35:AE35"/>
    <mergeCell ref="AD36:AE36"/>
    <mergeCell ref="AD31:AE31"/>
    <mergeCell ref="AF31:AF32"/>
    <mergeCell ref="AG31:AG32"/>
    <mergeCell ref="N12:U13"/>
    <mergeCell ref="N17:U18"/>
    <mergeCell ref="D26:X26"/>
    <mergeCell ref="G29:H29"/>
    <mergeCell ref="I29:J29"/>
    <mergeCell ref="G30:J30"/>
    <mergeCell ref="K29:L29"/>
    <mergeCell ref="K30:N30"/>
    <mergeCell ref="O29:P29"/>
    <mergeCell ref="O30:P30"/>
    <mergeCell ref="O31:P31"/>
    <mergeCell ref="K31:L31"/>
    <mergeCell ref="N21:U22"/>
    <mergeCell ref="C34:Y40"/>
    <mergeCell ref="M31:N31"/>
    <mergeCell ref="J32:K32"/>
    <mergeCell ref="D22:I23"/>
    <mergeCell ref="G10:H10"/>
    <mergeCell ref="D11:F11"/>
    <mergeCell ref="D24:E24"/>
    <mergeCell ref="D14:E14"/>
    <mergeCell ref="G31:H31"/>
    <mergeCell ref="I31:J31"/>
  </mergeCells>
  <dataValidations count="4">
    <dataValidation allowBlank="1" showInputMessage="1" showErrorMessage="1" promptTitle="Calcul de l'âge moyen" prompt="L'âge moyen se calcul par rapport à l'annéee à assurer. _x000a__x000a_Exemple : 2 salariés à couvrir, l'un né en 1964, l'autre en 1978 pour une date d'effet du contrat en 2022._x000a_L'âge moyen est de 51 ans  (2022- ((1964+1978)/2))_x000a_" sqref="I16 J14:M14" xr:uid="{71B7545E-463E-4EDF-8AA2-EB67A108ACE6}"/>
    <dataValidation allowBlank="1" showInputMessage="1" showErrorMessage="1" prompt="Obligatoire : la couverture des ayants droit est financée pour partie par l'entreprise. _x000a__x000a_Facultatif : la couverture des ayants droit est financée entièrement par le salarié. " sqref="G19" xr:uid="{22BC1317-7B4C-4A1E-B94C-8A8AFC8D4503}"/>
    <dataValidation allowBlank="1" showInputMessage="1" showErrorMessage="1" promptTitle="La saisie des salariés" prompt="La saisie des salariés va vous permettre d'optimiser le choix de l'expression tarifaire. _x000a__x000a_Retrouvez un exemple concret dans l'onglet &quot;Notice&quot;" sqref="X8" xr:uid="{37DD9D02-1CEB-4880-9760-CA54D49A6939}"/>
    <dataValidation allowBlank="1" showInputMessage="1" showErrorMessage="1" promptTitle="Définition de conjoint" prompt="On entend par conjoint :_x000a_- l'époux(se) de l'adhérent non divorcé(e) et non séparé(e) judiciairement,_x000a_- le partenaire lié par un pacs,_x000a_- le concubin de l'adhérent. " sqref="X15" xr:uid="{94B0874B-8E8C-42E5-B95D-2B993132F301}"/>
  </dataValidations>
  <pageMargins left="0" right="0" top="0" bottom="0" header="0.31496062992125984" footer="0"/>
  <pageSetup paperSize="9" orientation="landscape" r:id="rId1"/>
  <headerFooter>
    <oddFooter>&amp;C&amp;1#&amp;"Calibri"&amp;10&amp;K000000C1 - Interne</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Données!$B$6:$B$9</xm:f>
          </x14:formula1>
          <xm:sqref>D14</xm:sqref>
        </x14:dataValidation>
        <x14:dataValidation type="list" allowBlank="1" showInputMessage="1" showErrorMessage="1" xr:uid="{00000000-0002-0000-0000-000001000000}">
          <x14:formula1>
            <xm:f>Données!$B$13:$B$16</xm:f>
          </x14:formula1>
          <xm:sqref>D17</xm:sqref>
        </x14:dataValidation>
        <x14:dataValidation type="list" allowBlank="1" showInputMessage="1" showErrorMessage="1" xr:uid="{00000000-0002-0000-0000-000002000000}">
          <x14:formula1>
            <xm:f>Données!$B$20:$B$21</xm:f>
          </x14:formula1>
          <xm:sqref>D20</xm:sqref>
        </x14:dataValidation>
        <x14:dataValidation type="list" allowBlank="1" showInputMessage="1" showErrorMessage="1" xr:uid="{99D77399-FC47-4EF1-983F-8D933E6E7B46}">
          <x14:formula1>
            <xm:f>Données!$B$3:$B$4</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AH93"/>
  <sheetViews>
    <sheetView topLeftCell="L46" workbookViewId="0">
      <selection activeCell="X59" sqref="X59"/>
    </sheetView>
  </sheetViews>
  <sheetFormatPr baseColWidth="10" defaultRowHeight="14.4" x14ac:dyDescent="0.3"/>
  <cols>
    <col min="32" max="32" width="12.88671875" bestFit="1" customWidth="1"/>
  </cols>
  <sheetData>
    <row r="1" spans="1:34" x14ac:dyDescent="0.3">
      <c r="A1" s="47"/>
      <c r="B1" s="223" t="s">
        <v>45</v>
      </c>
      <c r="C1" s="223"/>
      <c r="D1" s="223"/>
      <c r="E1" s="223"/>
      <c r="F1" s="48"/>
    </row>
    <row r="2" spans="1:34" x14ac:dyDescent="0.3">
      <c r="A2" s="49"/>
      <c r="F2" s="50"/>
    </row>
    <row r="3" spans="1:34" ht="15" thickBot="1" x14ac:dyDescent="0.35">
      <c r="A3" s="49"/>
      <c r="B3" t="s">
        <v>40</v>
      </c>
      <c r="F3" s="50"/>
    </row>
    <row r="4" spans="1:34" ht="16.2" x14ac:dyDescent="0.3">
      <c r="A4" s="49"/>
      <c r="B4" t="s">
        <v>39</v>
      </c>
      <c r="F4" s="50"/>
      <c r="N4" s="224" t="s">
        <v>40</v>
      </c>
      <c r="O4" s="225"/>
      <c r="P4" s="225"/>
      <c r="Q4" s="226"/>
    </row>
    <row r="5" spans="1:34" x14ac:dyDescent="0.3">
      <c r="A5" s="49"/>
      <c r="F5" s="50"/>
    </row>
    <row r="6" spans="1:34" x14ac:dyDescent="0.3">
      <c r="A6" s="49"/>
      <c r="B6" t="s">
        <v>2</v>
      </c>
      <c r="F6" s="50"/>
      <c r="H6" s="227"/>
    </row>
    <row r="7" spans="1:34" ht="15" thickBot="1" x14ac:dyDescent="0.35">
      <c r="A7" s="49"/>
      <c r="B7" t="s">
        <v>3</v>
      </c>
      <c r="F7" s="50"/>
      <c r="H7" s="227"/>
    </row>
    <row r="8" spans="1:34" ht="34.5" customHeight="1" thickBot="1" x14ac:dyDescent="0.35">
      <c r="A8" s="49"/>
      <c r="B8" t="s">
        <v>4</v>
      </c>
      <c r="F8" s="50"/>
      <c r="N8" s="220" t="s">
        <v>2</v>
      </c>
      <c r="O8" s="221"/>
      <c r="P8" s="221"/>
      <c r="Q8" s="222"/>
      <c r="W8" s="8"/>
      <c r="X8" s="18"/>
      <c r="Y8" s="18"/>
      <c r="Z8" s="18"/>
      <c r="AA8" s="18"/>
      <c r="AB8" s="18"/>
      <c r="AC8" s="207" t="s">
        <v>31</v>
      </c>
      <c r="AD8" s="208"/>
      <c r="AE8" s="208"/>
      <c r="AF8" s="209"/>
    </row>
    <row r="9" spans="1:34" ht="15.6" x14ac:dyDescent="0.3">
      <c r="A9" s="49"/>
      <c r="B9" t="s">
        <v>5</v>
      </c>
      <c r="F9" s="50"/>
      <c r="N9" s="2" t="s">
        <v>33</v>
      </c>
      <c r="O9" s="34">
        <v>1.3299999999999999E-2</v>
      </c>
      <c r="P9" s="34"/>
      <c r="Q9" s="3"/>
      <c r="V9" s="1"/>
      <c r="W9" s="1"/>
      <c r="X9" s="1"/>
      <c r="Y9" s="232" t="s">
        <v>26</v>
      </c>
      <c r="Z9" s="233"/>
      <c r="AA9" s="233"/>
      <c r="AB9" s="234"/>
      <c r="AC9" s="19" t="s">
        <v>27</v>
      </c>
      <c r="AD9" s="215" t="s">
        <v>72</v>
      </c>
      <c r="AE9" t="s">
        <v>1</v>
      </c>
      <c r="AF9" s="19" t="s">
        <v>1</v>
      </c>
      <c r="AG9" t="s">
        <v>75</v>
      </c>
    </row>
    <row r="10" spans="1:34" ht="15" thickBot="1" x14ac:dyDescent="0.35">
      <c r="A10" s="49"/>
      <c r="F10" s="50"/>
      <c r="N10" s="2" t="s">
        <v>9</v>
      </c>
      <c r="O10" s="34">
        <v>8.6999999999999994E-3</v>
      </c>
      <c r="P10" s="34"/>
      <c r="Q10" s="3"/>
      <c r="X10" s="17" t="s">
        <v>28</v>
      </c>
      <c r="Y10" s="88"/>
      <c r="Z10" s="9" t="s">
        <v>25</v>
      </c>
      <c r="AA10" s="10" t="s">
        <v>29</v>
      </c>
      <c r="AB10" s="10" t="s">
        <v>0</v>
      </c>
      <c r="AC10" s="20" t="s">
        <v>26</v>
      </c>
      <c r="AD10" s="216"/>
      <c r="AE10" s="10" t="s">
        <v>23</v>
      </c>
      <c r="AF10" s="20" t="s">
        <v>71</v>
      </c>
      <c r="AG10" t="s">
        <v>76</v>
      </c>
      <c r="AH10" t="s">
        <v>77</v>
      </c>
    </row>
    <row r="11" spans="1:34" ht="15" thickBot="1" x14ac:dyDescent="0.35">
      <c r="A11" s="49"/>
      <c r="F11" s="50"/>
      <c r="N11" s="4" t="s">
        <v>10</v>
      </c>
      <c r="O11" s="35">
        <v>1.3299999999999999E-2</v>
      </c>
      <c r="P11" s="35"/>
      <c r="Q11" s="5"/>
      <c r="V11" s="210" t="s">
        <v>33</v>
      </c>
      <c r="W11" s="211"/>
      <c r="X11" s="7">
        <f>IF('Simulateur 2022 v1'!$D$14="Base conventionnelle",VLOOKUP(V11,Données!$N$8:$Q$16,2,FALSE),IF(Données!$D$15="21",VLOOKUP(V11,Données!$N$18:$R$26,2,FALSE),IF(Données!$D$15="22",VLOOKUP(V11,Données!$N$18:$R$26,3,FALSE),IF(Données!$D$15="23",VLOOKUP(V11,Données!$N$18:$R$26,4,FALSE),IF(Données!$D$15="24",VLOOKUP(V11,Données!$N$18:$R$26,5,FALSE),IF(Données!$D$15="31",VLOOKUP(V11,Données!$N$28:$R$36,2,FALSE),IF(Données!$D$15="32",VLOOKUP(V11,Données!$N$28:$R$36,3,FALSE),IF(Données!$D$15="33",VLOOKUP(V11,Données!$N$28:$R$36,4,FALSE),IF(Données!$D$15="34",VLOOKUP(V11,Données!$N$28:$R$36,5,FALSE),IF(Données!$D$15="41",VLOOKUP(V11,Données!$N$38:$R$46,2,FALSE),IF(Données!$D$15="42",VLOOKUP(V11,Données!$N$38:$R$46,3,FALSE),IF(Données!$D$15="43",VLOOKUP(V11,Données!$N$38:$R$46,4,FALSE),IF(Données!$D$15="44",VLOOKUP(V11,Données!$N$38:$R$46,5,FALSE))))))))))))))</f>
        <v>1.7999999999999999E-2</v>
      </c>
      <c r="Y11" s="89">
        <f>IF('Simulateur 2022 v1'!$D$20="Obligatoire",(('Simulateur 2022 v1'!$W$10+'Simulateur 2022 v1'!$W$15)*X11),('Simulateur 2022 v1'!$W$10*X11))</f>
        <v>5.3999999999999992E-2</v>
      </c>
      <c r="Z11" s="14">
        <f>Y11*Données!$C$26</f>
        <v>185.11199999999997</v>
      </c>
      <c r="AA11" s="11">
        <f>Y11*Données!$C$26*'Simulateur 2022 v1'!$D$24</f>
        <v>92.555999999999983</v>
      </c>
      <c r="AB11" s="12">
        <f>AA11</f>
        <v>92.555999999999983</v>
      </c>
      <c r="AC11" s="229">
        <f>AB11+AB12</f>
        <v>92.555999999999983</v>
      </c>
      <c r="AD11" s="81">
        <f>$X11*'Simulateur 2022 v1'!$D$24*$C$26</f>
        <v>30.851999999999997</v>
      </c>
      <c r="AE11" s="95">
        <f>($X11*$C$26)-$AD11</f>
        <v>30.851999999999997</v>
      </c>
      <c r="AF11" s="97">
        <f>($X11*$C$26)-$AD11</f>
        <v>30.851999999999997</v>
      </c>
      <c r="AG11" s="100">
        <f>AE11</f>
        <v>30.851999999999997</v>
      </c>
      <c r="AH11" s="95">
        <f>($X11*$C$26)</f>
        <v>61.703999999999994</v>
      </c>
    </row>
    <row r="12" spans="1:34" ht="15" thickBot="1" x14ac:dyDescent="0.35">
      <c r="A12" s="49"/>
      <c r="F12" s="50"/>
      <c r="N12" s="4" t="s">
        <v>11</v>
      </c>
      <c r="O12" s="35">
        <v>3.3399999999999999E-2</v>
      </c>
      <c r="P12" s="35"/>
      <c r="Q12" s="5"/>
      <c r="V12" s="213" t="s">
        <v>9</v>
      </c>
      <c r="W12" s="214"/>
      <c r="X12" s="7">
        <f>IF('Simulateur 2022 v1'!$D$14="Base conventionnelle",VLOOKUP(V12,Données!$N$8:$Q$16,2,FALSE),IF(Données!$D$15="21",VLOOKUP(V12,Données!$N$18:$R$26,2,FALSE),IF(Données!$D$15="22",VLOOKUP(V12,Données!$N$18:$R$26,3,FALSE),IF(Données!$D$15="23",VLOOKUP(V12,Données!$N$18:$R$26,4,FALSE),IF(Données!$D$15="24",VLOOKUP(V12,Données!$N$18:$R$26,5,FALSE),IF(Données!$D$15="31",VLOOKUP(V12,Données!$N$28:$R$36,2,FALSE),IF(Données!$D$15="32",VLOOKUP(V12,Données!$N$28:$R$36,3,FALSE),IF(Données!$D$15="33",VLOOKUP(V12,Données!$N$28:$R$36,4,FALSE),IF(Données!$D$15="34",VLOOKUP(V12,Données!$N$28:$R$36,5,FALSE),IF(Données!$D$15="41",VLOOKUP(V12,Données!$N$38:$R$46,2,FALSE),IF(Données!$D$15="42",VLOOKUP(V12,Données!$N$38:$R$46,3,FALSE),IF(Données!$D$15="43",VLOOKUP(V12,Données!$N$38:$R$46,4,FALSE),IF(Données!$D$15="44",VLOOKUP(V12,Données!$N$38:$R$46,5,FALSE))))))))))))))</f>
        <v>1.1599999999999999E-2</v>
      </c>
      <c r="Y12" s="89">
        <f>X12*'Simulateur 2022 v1'!$W$17</f>
        <v>0</v>
      </c>
      <c r="Z12" s="14">
        <f>Y12*Données!$C$26</f>
        <v>0</v>
      </c>
      <c r="AA12" s="11">
        <f>Y12*Données!$C$26*'Simulateur 2022 v1'!$D$24</f>
        <v>0</v>
      </c>
      <c r="AB12" s="12">
        <f>IF('Simulateur 2022 v1'!$D$20="Obligatoire",AA12,0)</f>
        <v>0</v>
      </c>
      <c r="AC12" s="230"/>
      <c r="AD12" s="80">
        <f>$X12*'Simulateur 2022 v1'!$D$24*$C$26</f>
        <v>19.882399999999997</v>
      </c>
      <c r="AE12" s="95">
        <f>($X12*$C$26)-$AD12</f>
        <v>19.882399999999997</v>
      </c>
      <c r="AF12" s="99">
        <f>($X12*$C$26)</f>
        <v>39.764799999999994</v>
      </c>
      <c r="AH12" t="s">
        <v>73</v>
      </c>
    </row>
    <row r="13" spans="1:34" ht="15" thickBot="1" x14ac:dyDescent="0.35">
      <c r="A13" s="49"/>
      <c r="B13" t="s">
        <v>19</v>
      </c>
      <c r="D13" s="228">
        <f>IF('Simulateur 2022 v1'!D14="Base conventionnelle",1,IF('Simulateur 2022 v1'!D14="Base améliorée 1",2,IF('Simulateur 2022 v1'!D14="Base améliorée 2",3,IF('Simulateur 2022 v1'!D14="Base améliorée 3",4))))</f>
        <v>2</v>
      </c>
      <c r="E13" s="228"/>
      <c r="F13" s="50"/>
      <c r="N13" s="2" t="s">
        <v>12</v>
      </c>
      <c r="O13" s="34">
        <v>2.7E-2</v>
      </c>
      <c r="P13" s="34"/>
      <c r="Q13" s="3"/>
      <c r="V13" s="210" t="s">
        <v>10</v>
      </c>
      <c r="W13" s="211"/>
      <c r="X13" s="7">
        <f>IF('Simulateur 2022 v1'!$D$14="Base conventionnelle",VLOOKUP(V13,Données!$N$8:$Q$16,2,FALSE),IF(Données!$D$15="21",VLOOKUP(V13,Données!$N$18:$R$26,2,FALSE),IF(Données!$D$15="22",VLOOKUP(V13,Données!$N$18:$R$26,3,FALSE),IF(Données!$D$15="23",VLOOKUP(V13,Données!$N$18:$R$26,4,FALSE),IF(Données!$D$15="24",VLOOKUP(V13,Données!$N$18:$R$26,5,FALSE),IF(Données!$D$15="31",VLOOKUP(V13,Données!$N$28:$R$36,2,FALSE),IF(Données!$D$15="32",VLOOKUP(V13,Données!$N$28:$R$36,3,FALSE),IF(Données!$D$15="33",VLOOKUP(V13,Données!$N$28:$R$36,4,FALSE),IF(Données!$D$15="34",VLOOKUP(V13,Données!$N$28:$R$36,5,FALSE),IF(Données!$D$15="41",VLOOKUP(V13,Données!$N$38:$R$46,2,FALSE),IF(Données!$D$15="42",VLOOKUP(V13,Données!$N$38:$R$46,3,FALSE),IF(Données!$D$15="43",VLOOKUP(V13,Données!$N$38:$R$46,4,FALSE),IF(Données!$D$15="44",VLOOKUP(V13,Données!$N$38:$R$46,5,FALSE))))))))))))))</f>
        <v>1.7999999999999999E-2</v>
      </c>
      <c r="Y13" s="89">
        <f>IF('Simulateur 2022 v1'!$D$20="Obligatoire",(X13*'Simulateur 2022 v1'!$W$12),(X13*'Simulateur 2022 v1'!$W$10))</f>
        <v>5.3999999999999992E-2</v>
      </c>
      <c r="Z13" s="14">
        <f>Y13*Données!$C$26</f>
        <v>185.11199999999997</v>
      </c>
      <c r="AA13" s="11">
        <f>Y13*Données!$C$26*'Simulateur 2022 v1'!$D$24</f>
        <v>92.555999999999983</v>
      </c>
      <c r="AB13" s="12">
        <f>AA13</f>
        <v>92.555999999999983</v>
      </c>
      <c r="AC13" s="229">
        <f>AB13+AB14</f>
        <v>92.555999999999983</v>
      </c>
      <c r="AD13" s="81">
        <f>$X13*'Simulateur 2022 v1'!$D$24*$C$26</f>
        <v>30.851999999999997</v>
      </c>
      <c r="AE13" s="95">
        <f>($X13*$C$26)-$AD13</f>
        <v>30.851999999999997</v>
      </c>
      <c r="AF13" s="97">
        <f>($X13*$C$26)-$AD13</f>
        <v>30.851999999999997</v>
      </c>
    </row>
    <row r="14" spans="1:34" ht="15" thickBot="1" x14ac:dyDescent="0.35">
      <c r="A14" s="49"/>
      <c r="B14" t="s">
        <v>6</v>
      </c>
      <c r="D14" s="228">
        <f>IF('Simulateur 2022 v1'!D17="Jusque 35 ans",1,IF('Simulateur 2022 v1'!D17="De 36 à 45 ans",2,IF('Simulateur 2022 v1'!D17="De 46 à 55 ans",3,IF('Simulateur 2022 v1'!D17="Plus de 56 ans",4))))</f>
        <v>2</v>
      </c>
      <c r="E14" s="228"/>
      <c r="F14" s="50"/>
      <c r="L14" s="54"/>
      <c r="N14" s="4" t="s">
        <v>13</v>
      </c>
      <c r="O14" s="35">
        <v>1.3299999999999999E-2</v>
      </c>
      <c r="P14" s="35"/>
      <c r="Q14" s="5"/>
      <c r="V14" s="213" t="s">
        <v>11</v>
      </c>
      <c r="W14" s="214"/>
      <c r="X14" s="7">
        <f>IF('Simulateur 2022 v1'!$D$14="Base conventionnelle",VLOOKUP(V14,Données!$N$8:$Q$16,2,FALSE),IF(Données!$D$15="21",VLOOKUP(V14,Données!$N$18:$R$26,2,FALSE),IF(Données!$D$15="22",VLOOKUP(V14,Données!$N$18:$R$26,3,FALSE),IF(Données!$D$15="23",VLOOKUP(V14,Données!$N$18:$R$26,4,FALSE),IF(Données!$D$15="24",VLOOKUP(V14,Données!$N$18:$R$26,5,FALSE),IF(Données!$D$15="31",VLOOKUP(V14,Données!$N$28:$R$36,2,FALSE),IF(Données!$D$15="32",VLOOKUP(V14,Données!$N$28:$R$36,3,FALSE),IF(Données!$D$15="33",VLOOKUP(V14,Données!$N$28:$R$36,4,FALSE),IF(Données!$D$15="34",VLOOKUP(V14,Données!$N$28:$R$36,5,FALSE),IF(Données!$D$15="41",VLOOKUP(V14,Données!$N$38:$R$46,2,FALSE),IF(Données!$D$15="42",VLOOKUP(V14,Données!$N$38:$R$46,3,FALSE),IF(Données!$D$15="43",VLOOKUP(V14,Données!$N$38:$R$46,4,FALSE),IF(Données!$D$15="44",VLOOKUP(V14,Données!$N$38:$R$46,5,FALSE))))))))))))))</f>
        <v>4.1099999999999998E-2</v>
      </c>
      <c r="Y14" s="89">
        <f>X14*('Simulateur 2022 v1'!$W$10-'Simulateur 2022 v1'!$W$12)</f>
        <v>0.12329999999999999</v>
      </c>
      <c r="Z14" s="14">
        <f>Y14*Données!$C$26</f>
        <v>422.67239999999998</v>
      </c>
      <c r="AA14" s="11">
        <f>Y14*Données!$C$26*'Simulateur 2022 v1'!$D$24</f>
        <v>211.33619999999999</v>
      </c>
      <c r="AB14" s="12">
        <f>IF('Simulateur 2022 v1'!$D$20="Obligatoire",AA14,0)</f>
        <v>0</v>
      </c>
      <c r="AC14" s="230"/>
      <c r="AD14" s="81">
        <f>$X14*'Simulateur 2022 v1'!$D$24*$C$26</f>
        <v>70.445399999999992</v>
      </c>
      <c r="AE14" s="121">
        <f>($X14*$C$26)-$AD14</f>
        <v>70.445399999999992</v>
      </c>
      <c r="AF14" s="99">
        <f>(X13*$C$26)-(X13*$C$26*'Simulateur 2022 v1'!$D$24)+((Données!X14-Données!X13)*Données!$C$26)</f>
        <v>110.03879999999998</v>
      </c>
    </row>
    <row r="15" spans="1:34" ht="15" thickBot="1" x14ac:dyDescent="0.35">
      <c r="A15" s="49"/>
      <c r="B15" t="s">
        <v>7</v>
      </c>
      <c r="D15" t="str">
        <f>CONCATENATE($D$13,$D$14)</f>
        <v>22</v>
      </c>
      <c r="F15" s="50"/>
      <c r="N15" s="4" t="s">
        <v>14</v>
      </c>
      <c r="O15" s="35">
        <v>2.6800000000000001E-2</v>
      </c>
      <c r="P15" s="35"/>
      <c r="Q15" s="5"/>
      <c r="V15" s="210" t="s">
        <v>12</v>
      </c>
      <c r="W15" s="211"/>
      <c r="X15" s="7">
        <f>IF('Simulateur 2022 v1'!$D$14="Base conventionnelle",VLOOKUP(V15,Données!$N$8:$Q$16,2,FALSE),IF(Données!$D$15="21",VLOOKUP(V15,Données!$N$18:$R$26,2,FALSE),IF(Données!$D$15="22",VLOOKUP(V15,Données!$N$18:$R$26,3,FALSE),IF(Données!$D$15="23",VLOOKUP(V15,Données!$N$18:$R$26,4,FALSE),IF(Données!$D$15="24",VLOOKUP(V15,Données!$N$18:$R$26,5,FALSE),IF(Données!$D$15="31",VLOOKUP(V15,Données!$N$28:$R$36,2,FALSE),IF(Données!$D$15="32",VLOOKUP(V15,Données!$N$28:$R$36,3,FALSE),IF(Données!$D$15="33",VLOOKUP(V15,Données!$N$28:$R$36,4,FALSE),IF(Données!$D$15="34",VLOOKUP(V15,Données!$N$28:$R$36,5,FALSE),IF(Données!$D$15="41",VLOOKUP(V15,Données!$N$38:$R$46,2,FALSE),IF(Données!$D$15="42",VLOOKUP(V15,Données!$N$38:$R$46,3,FALSE),IF(Données!$D$15="43",VLOOKUP(V15,Données!$N$38:$R$46,4,FALSE),IF(Données!$D$15="44",VLOOKUP(V15,Données!$N$38:$R$46,5,FALSE))))))))))))))</f>
        <v>3.5499999999999997E-2</v>
      </c>
      <c r="Y15" s="89">
        <f>X15*'Simulateur 2022 v1'!$W$10</f>
        <v>0.10649999999999998</v>
      </c>
      <c r="Z15" s="14">
        <f>Y15*Données!$C$26</f>
        <v>365.08199999999994</v>
      </c>
      <c r="AA15" s="13">
        <f>Y15*Données!$C$26*'Simulateur 2022 v1'!$D$24</f>
        <v>182.54099999999997</v>
      </c>
      <c r="AB15" s="12" t="str">
        <f>IF('Simulateur 2022 v1'!$D$20="Obligatoire",AA15,"Impossible")</f>
        <v>Impossible</v>
      </c>
      <c r="AC15" s="90" t="str">
        <f>AB15</f>
        <v>Impossible</v>
      </c>
      <c r="AD15" s="81">
        <f>$X15*'Simulateur 2022 v1'!$D$24*$C$26</f>
        <v>60.846999999999994</v>
      </c>
      <c r="AE15" s="95">
        <f>($X15*$C$26)-$AD15</f>
        <v>60.846999999999994</v>
      </c>
      <c r="AF15" s="23"/>
    </row>
    <row r="16" spans="1:34" ht="15" thickBot="1" x14ac:dyDescent="0.35">
      <c r="A16" s="49"/>
      <c r="B16" t="s">
        <v>8</v>
      </c>
      <c r="F16" s="50"/>
      <c r="N16" s="4" t="s">
        <v>15</v>
      </c>
      <c r="O16" s="35">
        <v>3.78E-2</v>
      </c>
      <c r="P16" s="35"/>
      <c r="Q16" s="5"/>
      <c r="V16" s="210" t="s">
        <v>13</v>
      </c>
      <c r="W16" s="211"/>
      <c r="X16" s="7">
        <f>IF('Simulateur 2022 v1'!$D$14="Base conventionnelle",VLOOKUP(V16,Données!$N$8:$Q$16,2,FALSE),IF(Données!$D$15="21",VLOOKUP(V16,Données!$N$18:$R$26,2,FALSE),IF(Données!$D$15="22",VLOOKUP(V16,Données!$N$18:$R$26,3,FALSE),IF(Données!$D$15="23",VLOOKUP(V16,Données!$N$18:$R$26,4,FALSE),IF(Données!$D$15="24",VLOOKUP(V16,Données!$N$18:$R$26,5,FALSE),IF(Données!$D$15="31",VLOOKUP(V16,Données!$N$28:$R$36,2,FALSE),IF(Données!$D$15="32",VLOOKUP(V16,Données!$N$28:$R$36,3,FALSE),IF(Données!$D$15="33",VLOOKUP(V16,Données!$N$28:$R$36,4,FALSE),IF(Données!$D$15="34",VLOOKUP(V16,Données!$N$28:$R$36,5,FALSE),IF(Données!$D$15="41",VLOOKUP(V16,Données!$N$38:$R$46,2,FALSE),IF(Données!$D$15="42",VLOOKUP(V16,Données!$N$38:$R$46,3,FALSE),IF(Données!$D$15="43",VLOOKUP(V16,Données!$N$38:$R$46,4,FALSE),IF(Données!$D$15="44",VLOOKUP(V16,Données!$N$38:$R$46,5,FALSE))))))))))))))</f>
        <v>1.7999999999999999E-2</v>
      </c>
      <c r="Y16" s="89">
        <f>IF('Simulateur 2022 v1'!$D$20="Obligatoire",(X16*'Simulateur 2022 v1'!$W$12),(X16*'Simulateur 2022 v1'!$W$10))</f>
        <v>5.3999999999999992E-2</v>
      </c>
      <c r="Z16" s="14">
        <f>Y16*Données!$C$26</f>
        <v>185.11199999999997</v>
      </c>
      <c r="AA16" s="11">
        <f>Y16*Données!$C$26*'Simulateur 2022 v1'!$D$24</f>
        <v>92.555999999999983</v>
      </c>
      <c r="AB16" s="12">
        <f>AA16</f>
        <v>92.555999999999983</v>
      </c>
      <c r="AC16" s="229">
        <f>AB16+AB17+AB18</f>
        <v>92.555999999999983</v>
      </c>
      <c r="AD16" s="81">
        <f>$X16*'Simulateur 2022 v1'!$D$24*$C$26</f>
        <v>30.851999999999997</v>
      </c>
      <c r="AE16" s="21">
        <f>(X16*$C$26)-AD16</f>
        <v>30.851999999999997</v>
      </c>
      <c r="AF16" s="21">
        <f>(X16*$C$26)-AE16</f>
        <v>30.851999999999997</v>
      </c>
    </row>
    <row r="17" spans="1:32" ht="15" thickBot="1" x14ac:dyDescent="0.35">
      <c r="A17" s="49"/>
      <c r="F17" s="50"/>
      <c r="O17" t="s">
        <v>16</v>
      </c>
      <c r="P17" t="s">
        <v>17</v>
      </c>
      <c r="Q17" t="s">
        <v>18</v>
      </c>
      <c r="R17" s="6" t="s">
        <v>20</v>
      </c>
      <c r="V17" s="218" t="s">
        <v>14</v>
      </c>
      <c r="W17" s="219"/>
      <c r="X17" s="7">
        <f>IF('Simulateur 2022 v1'!$D$14="Base conventionnelle",VLOOKUP(V17,Données!$N$8:$Q$16,2,FALSE),IF(Données!$D$15="21",VLOOKUP(V17,Données!$N$18:$R$26,2,FALSE),IF(Données!$D$15="22",VLOOKUP(V17,Données!$N$18:$R$26,3,FALSE),IF(Données!$D$15="23",VLOOKUP(V17,Données!$N$18:$R$26,4,FALSE),IF(Données!$D$15="24",VLOOKUP(V17,Données!$N$18:$R$26,5,FALSE),IF(Données!$D$15="31",VLOOKUP(V17,Données!$N$28:$R$36,2,FALSE),IF(Données!$D$15="32",VLOOKUP(V17,Données!$N$28:$R$36,3,FALSE),IF(Données!$D$15="33",VLOOKUP(V17,Données!$N$28:$R$36,4,FALSE),IF(Données!$D$15="34",VLOOKUP(V17,Données!$N$28:$R$36,5,FALSE),IF(Données!$D$15="41",VLOOKUP(V17,Données!$N$38:$R$46,2,FALSE),IF(Données!$D$15="42",VLOOKUP(V17,Données!$N$38:$R$46,3,FALSE),IF(Données!$D$15="43",VLOOKUP(V17,Données!$N$38:$R$46,4,FALSE),IF(Données!$D$15="44",VLOOKUP(V17,Données!$N$38:$R$46,5,FALSE))))))))))))))</f>
        <v>3.32E-2</v>
      </c>
      <c r="Y17" s="89">
        <f>X17*'Simulateur 2022 v1'!$W$24</f>
        <v>0</v>
      </c>
      <c r="Z17" s="14">
        <f>Y17*'Simulateur 2022 v1'!$W$24*Données!$C$26</f>
        <v>0</v>
      </c>
      <c r="AA17" s="11">
        <f>Y17*Données!$C$26*'Simulateur 2022 v1'!$D$24</f>
        <v>0</v>
      </c>
      <c r="AB17" s="12">
        <f>IF('Simulateur 2022 v1'!$D$20="Obligatoire",AA17,0)</f>
        <v>0</v>
      </c>
      <c r="AC17" s="231"/>
      <c r="AD17" s="81">
        <f>$X17*'Simulateur 2022 v1'!$D$24*$C$26</f>
        <v>56.904800000000002</v>
      </c>
      <c r="AE17" s="21">
        <f>(X17*$C$26)-AD17</f>
        <v>56.904800000000002</v>
      </c>
      <c r="AF17" s="84">
        <f>AE16+((X17-X16)*$C$26)</f>
        <v>82.957599999999999</v>
      </c>
    </row>
    <row r="18" spans="1:32" ht="15" thickBot="1" x14ac:dyDescent="0.35">
      <c r="A18" s="49"/>
      <c r="F18" s="50"/>
      <c r="N18" s="220" t="s">
        <v>3</v>
      </c>
      <c r="O18" s="221"/>
      <c r="P18" s="221"/>
      <c r="Q18" s="221"/>
      <c r="R18" s="222"/>
      <c r="V18" s="213" t="s">
        <v>15</v>
      </c>
      <c r="W18" s="214"/>
      <c r="X18" s="7">
        <f>IF('Simulateur 2022 v1'!$D$14="Base conventionnelle",VLOOKUP(V18,Données!$N$8:$Q$16,2,FALSE),IF(Données!$D$15="21",VLOOKUP(V18,Données!$N$18:$R$26,2,FALSE),IF(Données!$D$15="22",VLOOKUP(V18,Données!$N$18:$R$26,3,FALSE),IF(Données!$D$15="23",VLOOKUP(V18,Données!$N$18:$R$26,4,FALSE),IF(Données!$D$15="24",VLOOKUP(V18,Données!$N$18:$R$26,5,FALSE),IF(Données!$D$15="31",VLOOKUP(V18,Données!$N$28:$R$36,2,FALSE),IF(Données!$D$15="32",VLOOKUP(V18,Données!$N$28:$R$36,3,FALSE),IF(Données!$D$15="33",VLOOKUP(V18,Données!$N$28:$R$36,4,FALSE),IF(Données!$D$15="34",VLOOKUP(V18,Données!$N$28:$R$36,5,FALSE),IF(Données!$D$15="41",VLOOKUP(V18,Données!$N$38:$R$46,2,FALSE),IF(Données!$D$15="42",VLOOKUP(V18,Données!$N$38:$R$46,3,FALSE),IF(Données!$D$15="43",VLOOKUP(V18,Données!$N$38:$R$46,4,FALSE),IF(Données!$D$15="44",VLOOKUP(V18,Données!$N$38:$R$46,5,FALSE))))))))))))))</f>
        <v>4.6600000000000003E-2</v>
      </c>
      <c r="Y18" s="91">
        <f>X18*'Simulateur 2022 v1'!$W$21</f>
        <v>0</v>
      </c>
      <c r="Z18" s="92">
        <f>Y18*'Simulateur 2022 v1'!$W$24*Données!$C$26</f>
        <v>0</v>
      </c>
      <c r="AA18" s="93">
        <f>Y18*Données!$C$26*'Simulateur 2022 v1'!$D$24</f>
        <v>0</v>
      </c>
      <c r="AB18" s="94">
        <f>IF('Simulateur 2022 v1'!$D$20="Obligatoire",AA18,0)</f>
        <v>0</v>
      </c>
      <c r="AC18" s="230"/>
      <c r="AD18" s="81">
        <f>$X18*'Simulateur 2022 v1'!$D$24*$C$26</f>
        <v>79.872399999999999</v>
      </c>
      <c r="AE18" s="21">
        <f>(X18*$C$26)-AD18</f>
        <v>79.872399999999999</v>
      </c>
      <c r="AF18" s="84">
        <f>AE16+((X18-X16)*$C$26)</f>
        <v>128.89280000000002</v>
      </c>
    </row>
    <row r="19" spans="1:32" x14ac:dyDescent="0.3">
      <c r="A19" s="49"/>
      <c r="F19" s="50"/>
      <c r="K19" s="54"/>
      <c r="L19" s="54"/>
      <c r="N19" s="2" t="s">
        <v>33</v>
      </c>
      <c r="O19" s="34">
        <v>1.5900000000000001E-2</v>
      </c>
      <c r="P19" s="34">
        <v>1.7999999999999999E-2</v>
      </c>
      <c r="Q19" s="34">
        <v>2.4400000000000002E-2</v>
      </c>
      <c r="R19" s="34">
        <v>2.8500000000000001E-2</v>
      </c>
    </row>
    <row r="20" spans="1:32" x14ac:dyDescent="0.3">
      <c r="A20" s="49"/>
      <c r="B20" t="s">
        <v>23</v>
      </c>
      <c r="F20" s="50"/>
      <c r="K20" s="54"/>
      <c r="N20" s="2" t="s">
        <v>9</v>
      </c>
      <c r="O20" s="34">
        <v>1.0200000000000001E-2</v>
      </c>
      <c r="P20" s="34">
        <v>1.1599999999999999E-2</v>
      </c>
      <c r="Q20" s="34">
        <v>1.5699999999999999E-2</v>
      </c>
      <c r="R20" s="34">
        <v>1.8499999999999999E-2</v>
      </c>
    </row>
    <row r="21" spans="1:32" x14ac:dyDescent="0.3">
      <c r="A21" s="49"/>
      <c r="B21" t="s">
        <v>24</v>
      </c>
      <c r="F21" s="50"/>
      <c r="K21" s="54"/>
      <c r="N21" s="4" t="s">
        <v>10</v>
      </c>
      <c r="O21" s="35">
        <v>1.5900000000000001E-2</v>
      </c>
      <c r="P21" s="35">
        <v>1.7999999999999999E-2</v>
      </c>
      <c r="Q21" s="35">
        <v>2.4400000000000002E-2</v>
      </c>
      <c r="R21" s="35">
        <v>2.8500000000000001E-2</v>
      </c>
    </row>
    <row r="22" spans="1:32" x14ac:dyDescent="0.3">
      <c r="A22" s="49"/>
      <c r="F22" s="50"/>
      <c r="K22" s="54"/>
      <c r="N22" s="4" t="s">
        <v>11</v>
      </c>
      <c r="O22" s="35">
        <v>3.6200000000000003E-2</v>
      </c>
      <c r="P22" s="35">
        <v>4.1099999999999998E-2</v>
      </c>
      <c r="Q22" s="35">
        <v>5.57E-2</v>
      </c>
      <c r="R22" s="35">
        <v>6.5199999999999994E-2</v>
      </c>
      <c r="Z22" t="s">
        <v>68</v>
      </c>
    </row>
    <row r="23" spans="1:32" x14ac:dyDescent="0.3">
      <c r="A23" s="49"/>
      <c r="F23" s="50"/>
      <c r="K23" s="54"/>
      <c r="N23" s="2" t="s">
        <v>12</v>
      </c>
      <c r="O23" s="34">
        <v>3.1099999999999999E-2</v>
      </c>
      <c r="P23" s="34">
        <v>3.5499999999999997E-2</v>
      </c>
      <c r="Q23" s="34">
        <v>5.4399999999999997E-2</v>
      </c>
      <c r="R23" s="34">
        <v>6.3899999999999998E-2</v>
      </c>
      <c r="Y23" t="s">
        <v>69</v>
      </c>
      <c r="Z23" t="s">
        <v>70</v>
      </c>
    </row>
    <row r="24" spans="1:32" x14ac:dyDescent="0.3">
      <c r="A24" s="49"/>
      <c r="F24" s="50"/>
      <c r="K24" s="54"/>
      <c r="N24" s="4" t="s">
        <v>13</v>
      </c>
      <c r="O24" s="35">
        <v>1.5900000000000001E-2</v>
      </c>
      <c r="P24" s="35">
        <v>1.7999999999999999E-2</v>
      </c>
      <c r="Q24" s="35">
        <v>2.4400000000000002E-2</v>
      </c>
      <c r="R24" s="35">
        <v>2.8500000000000001E-2</v>
      </c>
    </row>
    <row r="25" spans="1:32" x14ac:dyDescent="0.3">
      <c r="A25" s="49"/>
      <c r="F25" s="50"/>
      <c r="K25" s="54"/>
      <c r="N25" s="4" t="s">
        <v>14</v>
      </c>
      <c r="O25" s="35">
        <v>2.92E-2</v>
      </c>
      <c r="P25" s="35">
        <v>3.32E-2</v>
      </c>
      <c r="Q25" s="35">
        <v>4.4999999999999998E-2</v>
      </c>
      <c r="R25" s="35">
        <v>5.28E-2</v>
      </c>
    </row>
    <row r="26" spans="1:32" x14ac:dyDescent="0.3">
      <c r="A26" s="49"/>
      <c r="B26" t="s">
        <v>22</v>
      </c>
      <c r="C26" s="79">
        <v>3428</v>
      </c>
      <c r="F26" s="50"/>
      <c r="K26" s="54"/>
      <c r="N26" s="4" t="s">
        <v>15</v>
      </c>
      <c r="O26" s="35">
        <v>4.1000000000000002E-2</v>
      </c>
      <c r="P26" s="35">
        <v>4.6600000000000003E-2</v>
      </c>
      <c r="Q26" s="35">
        <v>6.3E-2</v>
      </c>
      <c r="R26" s="35">
        <v>7.3999999999999996E-2</v>
      </c>
    </row>
    <row r="27" spans="1:32" ht="15" thickBot="1" x14ac:dyDescent="0.35">
      <c r="A27" s="49"/>
      <c r="F27" s="50"/>
      <c r="O27" t="s">
        <v>16</v>
      </c>
      <c r="P27" t="s">
        <v>17</v>
      </c>
      <c r="Q27" t="s">
        <v>18</v>
      </c>
      <c r="R27" s="6" t="s">
        <v>20</v>
      </c>
    </row>
    <row r="28" spans="1:32" x14ac:dyDescent="0.3">
      <c r="A28" s="49"/>
      <c r="B28" t="s">
        <v>30</v>
      </c>
      <c r="C28" s="54">
        <f>100%-'Simulateur 2022 v1'!D24</f>
        <v>0.5</v>
      </c>
      <c r="F28" s="50"/>
      <c r="N28" s="220" t="s">
        <v>4</v>
      </c>
      <c r="O28" s="221" t="s">
        <v>34</v>
      </c>
      <c r="P28" s="221"/>
      <c r="Q28" s="221"/>
      <c r="R28" s="222"/>
    </row>
    <row r="29" spans="1:32" x14ac:dyDescent="0.3">
      <c r="A29" s="49"/>
      <c r="F29" s="50"/>
      <c r="N29" s="2" t="s">
        <v>33</v>
      </c>
      <c r="O29" s="34">
        <v>1.8599999999999998E-2</v>
      </c>
      <c r="P29" s="34">
        <v>2.1100000000000001E-2</v>
      </c>
      <c r="Q29" s="34">
        <v>2.8500000000000001E-2</v>
      </c>
      <c r="R29" s="34">
        <v>3.3500000000000002E-2</v>
      </c>
    </row>
    <row r="30" spans="1:32" x14ac:dyDescent="0.3">
      <c r="A30" s="49"/>
      <c r="F30" s="50"/>
      <c r="N30" s="2" t="s">
        <v>9</v>
      </c>
      <c r="O30" s="34">
        <v>1.2E-2</v>
      </c>
      <c r="P30" s="34">
        <v>1.3599999999999999E-2</v>
      </c>
      <c r="Q30" s="34">
        <v>1.83E-2</v>
      </c>
      <c r="R30" s="34">
        <v>2.1600000000000001E-2</v>
      </c>
    </row>
    <row r="31" spans="1:32" x14ac:dyDescent="0.3">
      <c r="A31" s="49"/>
      <c r="F31" s="50"/>
      <c r="N31" s="4" t="s">
        <v>10</v>
      </c>
      <c r="O31" s="35">
        <v>1.8599999999999998E-2</v>
      </c>
      <c r="P31" s="35">
        <v>2.1100000000000001E-2</v>
      </c>
      <c r="Q31" s="35">
        <v>2.8500000000000001E-2</v>
      </c>
      <c r="R31" s="35">
        <v>3.3500000000000002E-2</v>
      </c>
    </row>
    <row r="32" spans="1:32" x14ac:dyDescent="0.3">
      <c r="A32" s="51"/>
      <c r="B32" s="52"/>
      <c r="C32" s="52"/>
      <c r="D32" s="52"/>
      <c r="E32" s="52"/>
      <c r="F32" s="53"/>
      <c r="N32" s="4" t="s">
        <v>11</v>
      </c>
      <c r="O32" s="35">
        <v>4.24E-2</v>
      </c>
      <c r="P32" s="35">
        <v>4.8099999999999997E-2</v>
      </c>
      <c r="Q32" s="35">
        <v>6.5199999999999994E-2</v>
      </c>
      <c r="R32" s="35">
        <v>7.6499999999999999E-2</v>
      </c>
    </row>
    <row r="33" spans="11:18" x14ac:dyDescent="0.3">
      <c r="N33" s="2" t="s">
        <v>12</v>
      </c>
      <c r="O33" s="34">
        <v>3.6600000000000001E-2</v>
      </c>
      <c r="P33" s="34">
        <v>4.1599999999999998E-2</v>
      </c>
      <c r="Q33" s="34">
        <v>6.3799999999999996E-2</v>
      </c>
      <c r="R33" s="34">
        <v>7.4899999999999994E-2</v>
      </c>
    </row>
    <row r="34" spans="11:18" x14ac:dyDescent="0.3">
      <c r="N34" s="4" t="s">
        <v>13</v>
      </c>
      <c r="O34" s="35">
        <v>1.8599999999999998E-2</v>
      </c>
      <c r="P34" s="35">
        <v>2.1100000000000001E-2</v>
      </c>
      <c r="Q34" s="35">
        <v>2.8500000000000001E-2</v>
      </c>
      <c r="R34" s="35">
        <v>3.3500000000000002E-2</v>
      </c>
    </row>
    <row r="35" spans="11:18" x14ac:dyDescent="0.3">
      <c r="N35" s="4" t="s">
        <v>14</v>
      </c>
      <c r="O35" s="35">
        <v>3.4000000000000002E-2</v>
      </c>
      <c r="P35" s="35">
        <v>3.8699999999999998E-2</v>
      </c>
      <c r="Q35" s="35">
        <v>5.2299999999999999E-2</v>
      </c>
      <c r="R35" s="35">
        <v>6.1400000000000003E-2</v>
      </c>
    </row>
    <row r="36" spans="11:18" x14ac:dyDescent="0.3">
      <c r="N36" s="4" t="s">
        <v>15</v>
      </c>
      <c r="O36" s="35">
        <v>4.7899999999999998E-2</v>
      </c>
      <c r="P36" s="35">
        <v>5.45E-2</v>
      </c>
      <c r="Q36" s="35">
        <v>7.3700000000000002E-2</v>
      </c>
      <c r="R36" s="35">
        <v>8.6499999999999994E-2</v>
      </c>
    </row>
    <row r="37" spans="11:18" ht="15" thickBot="1" x14ac:dyDescent="0.35"/>
    <row r="38" spans="11:18" x14ac:dyDescent="0.3">
      <c r="N38" s="220" t="s">
        <v>5</v>
      </c>
      <c r="O38" s="221" t="s">
        <v>34</v>
      </c>
      <c r="P38" s="221"/>
      <c r="Q38" s="221"/>
      <c r="R38" s="222"/>
    </row>
    <row r="39" spans="11:18" x14ac:dyDescent="0.3">
      <c r="K39" s="54"/>
      <c r="N39" s="2" t="s">
        <v>33</v>
      </c>
      <c r="O39" s="34">
        <v>2.5700000000000001E-2</v>
      </c>
      <c r="P39" s="34">
        <v>2.92E-2</v>
      </c>
      <c r="Q39" s="34">
        <v>3.9559999999999998E-2</v>
      </c>
      <c r="R39" s="34">
        <v>3.9600000000000003E-2</v>
      </c>
    </row>
    <row r="40" spans="11:18" x14ac:dyDescent="0.3">
      <c r="K40" s="54"/>
      <c r="N40" s="2" t="s">
        <v>9</v>
      </c>
      <c r="O40" s="34">
        <v>1.6500000000000001E-2</v>
      </c>
      <c r="P40" s="34">
        <v>1.89E-2</v>
      </c>
      <c r="Q40" s="34">
        <v>2.5530000000000001E-2</v>
      </c>
      <c r="R40" s="34">
        <v>2.5499999999999998E-2</v>
      </c>
    </row>
    <row r="41" spans="11:18" x14ac:dyDescent="0.3">
      <c r="K41" s="54"/>
      <c r="N41" s="4" t="s">
        <v>10</v>
      </c>
      <c r="O41" s="35">
        <v>2.5700000000000001E-2</v>
      </c>
      <c r="P41" s="35">
        <v>2.92E-2</v>
      </c>
      <c r="Q41" s="35">
        <v>3.9559999999999998E-2</v>
      </c>
      <c r="R41" s="35">
        <v>3.9600000000000003E-2</v>
      </c>
    </row>
    <row r="42" spans="11:18" x14ac:dyDescent="0.3">
      <c r="K42" s="54"/>
      <c r="N42" s="4" t="s">
        <v>11</v>
      </c>
      <c r="O42" s="35">
        <v>5.8900000000000001E-2</v>
      </c>
      <c r="P42" s="35">
        <v>6.6900000000000001E-2</v>
      </c>
      <c r="Q42" s="35">
        <v>9.0505000000000002E-2</v>
      </c>
      <c r="R42" s="35">
        <v>9.0499999999999997E-2</v>
      </c>
    </row>
    <row r="43" spans="11:18" x14ac:dyDescent="0.3">
      <c r="K43" s="54"/>
      <c r="N43" s="2" t="s">
        <v>12</v>
      </c>
      <c r="O43" s="34">
        <v>5.0700000000000002E-2</v>
      </c>
      <c r="P43" s="34">
        <v>5.7799999999999997E-2</v>
      </c>
      <c r="Q43" s="34">
        <v>8.854999999999999E-2</v>
      </c>
      <c r="R43" s="34">
        <v>8.8599999999999998E-2</v>
      </c>
    </row>
    <row r="44" spans="11:18" x14ac:dyDescent="0.3">
      <c r="K44" s="54"/>
      <c r="N44" s="4" t="s">
        <v>13</v>
      </c>
      <c r="O44" s="35">
        <v>2.5700000000000001E-2</v>
      </c>
      <c r="P44" s="35">
        <v>2.92E-2</v>
      </c>
      <c r="Q44" s="35">
        <v>3.9559999999999998E-2</v>
      </c>
      <c r="R44" s="35">
        <v>3.9600000000000003E-2</v>
      </c>
    </row>
    <row r="45" spans="11:18" x14ac:dyDescent="0.3">
      <c r="K45" s="54"/>
      <c r="N45" s="4" t="s">
        <v>14</v>
      </c>
      <c r="O45" s="35">
        <v>4.7300000000000002E-2</v>
      </c>
      <c r="P45" s="35">
        <v>5.3800000000000001E-2</v>
      </c>
      <c r="Q45" s="35">
        <v>7.2794999999999985E-2</v>
      </c>
      <c r="R45" s="35">
        <v>7.2800000000000004E-2</v>
      </c>
    </row>
    <row r="46" spans="11:18" x14ac:dyDescent="0.3">
      <c r="K46" s="54"/>
      <c r="N46" s="4" t="s">
        <v>15</v>
      </c>
      <c r="O46" s="35">
        <v>6.6600000000000006E-2</v>
      </c>
      <c r="P46" s="35">
        <v>7.5700000000000003E-2</v>
      </c>
      <c r="Q46" s="35">
        <v>0.10246499999999999</v>
      </c>
      <c r="R46" s="35">
        <v>0.10249999999999999</v>
      </c>
    </row>
    <row r="50" spans="14:34" ht="15" thickBot="1" x14ac:dyDescent="0.35"/>
    <row r="51" spans="14:34" ht="16.5" customHeight="1" x14ac:dyDescent="0.3">
      <c r="N51" s="224" t="s">
        <v>44</v>
      </c>
      <c r="O51" s="225"/>
      <c r="P51" s="225"/>
      <c r="Q51" s="226"/>
    </row>
    <row r="54" spans="14:34" ht="15" thickBot="1" x14ac:dyDescent="0.35"/>
    <row r="55" spans="14:34" ht="15" customHeight="1" thickBot="1" x14ac:dyDescent="0.35">
      <c r="N55" s="220" t="s">
        <v>2</v>
      </c>
      <c r="O55" s="221"/>
      <c r="P55" s="221"/>
      <c r="Q55" s="222"/>
      <c r="W55" s="8"/>
      <c r="X55" s="18"/>
      <c r="Y55" s="18"/>
      <c r="Z55" s="18"/>
      <c r="AA55" s="18"/>
      <c r="AB55" s="18"/>
      <c r="AC55" s="207" t="s">
        <v>31</v>
      </c>
      <c r="AD55" s="208"/>
      <c r="AE55" s="208"/>
      <c r="AF55" s="209"/>
    </row>
    <row r="56" spans="14:34" ht="15.6" x14ac:dyDescent="0.3">
      <c r="N56" s="2" t="s">
        <v>33</v>
      </c>
      <c r="O56" s="34">
        <v>9.1999999999999998E-3</v>
      </c>
      <c r="P56" s="34"/>
      <c r="Q56" s="3"/>
      <c r="V56" s="1"/>
      <c r="W56" s="1"/>
      <c r="X56" s="1"/>
      <c r="Y56" s="1"/>
      <c r="Z56" s="1"/>
      <c r="AA56" s="1"/>
      <c r="AB56" s="8"/>
      <c r="AC56" s="19" t="s">
        <v>27</v>
      </c>
      <c r="AD56" s="215" t="s">
        <v>72</v>
      </c>
      <c r="AE56" t="s">
        <v>1</v>
      </c>
      <c r="AF56" s="19" t="s">
        <v>1</v>
      </c>
      <c r="AG56" t="s">
        <v>75</v>
      </c>
    </row>
    <row r="57" spans="14:34" ht="15" thickBot="1" x14ac:dyDescent="0.35">
      <c r="N57" s="2" t="s">
        <v>9</v>
      </c>
      <c r="O57" s="34">
        <v>6.0000000000000001E-3</v>
      </c>
      <c r="P57" s="34"/>
      <c r="Q57" s="3"/>
      <c r="X57" s="17" t="s">
        <v>28</v>
      </c>
      <c r="Y57" s="9"/>
      <c r="Z57" s="9" t="s">
        <v>25</v>
      </c>
      <c r="AA57" s="10" t="s">
        <v>29</v>
      </c>
      <c r="AB57" s="10" t="s">
        <v>0</v>
      </c>
      <c r="AC57" s="20" t="s">
        <v>26</v>
      </c>
      <c r="AD57" s="216"/>
      <c r="AE57" s="10" t="s">
        <v>23</v>
      </c>
      <c r="AF57" s="20" t="s">
        <v>71</v>
      </c>
      <c r="AG57" t="s">
        <v>76</v>
      </c>
      <c r="AH57" t="s">
        <v>77</v>
      </c>
    </row>
    <row r="58" spans="14:34" x14ac:dyDescent="0.3">
      <c r="N58" s="4" t="s">
        <v>10</v>
      </c>
      <c r="O58" s="35">
        <v>9.1999999999999998E-3</v>
      </c>
      <c r="P58" s="35"/>
      <c r="Q58" s="5"/>
      <c r="V58" s="210" t="s">
        <v>33</v>
      </c>
      <c r="W58" s="211"/>
      <c r="X58" s="7">
        <f>IF('Simulateur 2022 v1'!$D$14="Base conventionnelle",VLOOKUP(V58,Données!$N$55:$Q$63,2,FALSE),IF(Données!$D$15="21",VLOOKUP(V58,Données!$N$65:$R$73,2,FALSE),IF(Données!$D$15="22",VLOOKUP(V58,Données!$N$65:$R$73,3,FALSE),IF(Données!$D$15="23",VLOOKUP(V58,Données!$N$65:$R$73,4,FALSE),IF(Données!$D$15="24",VLOOKUP(V58,Données!$N$65:$R$73,5,FALSE),IF(Données!$D$15="31",VLOOKUP(V58,Données!$N$75:$R$83,2,FALSE),IF(Données!$D$15="32",VLOOKUP(V58,Données!$N$75:$R$83,3,FALSE),IF(Données!$D$15="33",VLOOKUP(V58,Données!$N$75:$R$83,4,FALSE),IF(Données!$D$15="34",VLOOKUP(V58,Données!$N$75:$R$83,5,FALSE),IF(Données!$D$15="41",VLOOKUP(V58,Données!$N$85:$R$93,2,FALSE),IF(Données!$D$15="42",VLOOKUP(V58,Données!$N$85:$R$93,3,FALSE),IF(Données!$D$15="43",VLOOKUP(V58,Données!$N$85:$R$93,4,FALSE),IF(Données!$D$15="44",VLOOKUP(V58,Données!$N$85:$R$93,5,FALSE))))))))))))))</f>
        <v>1.29E-2</v>
      </c>
      <c r="Y58" s="7">
        <f>IF('Simulateur 2022 v1'!$D$20="Obligatoire",(('Simulateur 2022 v1'!$W$10+'Simulateur 2022 v1'!$W$15)*X58),('Simulateur 2022 v1'!$W$10*X58))</f>
        <v>3.8699999999999998E-2</v>
      </c>
      <c r="Z58" s="14">
        <f>Y58*Données!$C$26</f>
        <v>132.6636</v>
      </c>
      <c r="AA58" s="11">
        <f>Y58*Données!$C$26*'Simulateur 2022 v1'!$D$24</f>
        <v>66.331800000000001</v>
      </c>
      <c r="AB58" s="12">
        <f>AA58</f>
        <v>66.331800000000001</v>
      </c>
      <c r="AC58" s="212">
        <f>AB58+AB59</f>
        <v>66.331800000000001</v>
      </c>
      <c r="AD58" s="81">
        <f>$X58*'Simulateur 2022 v1'!$D$24*$C$26</f>
        <v>22.110600000000002</v>
      </c>
      <c r="AE58" s="95">
        <f>($X58*$C$26)-$AD58</f>
        <v>22.110600000000002</v>
      </c>
      <c r="AF58" s="97">
        <f>($X58*$C$26)-$AD58</f>
        <v>22.110600000000002</v>
      </c>
      <c r="AG58" s="100">
        <f>AE58</f>
        <v>22.110600000000002</v>
      </c>
      <c r="AH58" s="95">
        <f>($X58*$C$26)</f>
        <v>44.221200000000003</v>
      </c>
    </row>
    <row r="59" spans="14:34" ht="15" thickBot="1" x14ac:dyDescent="0.35">
      <c r="N59" s="4" t="s">
        <v>11</v>
      </c>
      <c r="O59" s="35">
        <v>2.1600000000000001E-2</v>
      </c>
      <c r="P59" s="35"/>
      <c r="Q59" s="5"/>
      <c r="V59" s="213" t="s">
        <v>9</v>
      </c>
      <c r="W59" s="214"/>
      <c r="X59" s="7">
        <f>IF('Simulateur 2022 v1'!$D$14="Base conventionnelle",VLOOKUP(V59,Données!$N$55:$Q$63,2,""),IF(Données!$D$15="21",VLOOKUP(V59,Données!$N$65:$R$73,2,FALSE),IF(Données!$D$15="22",VLOOKUP(V59,Données!$N$65:$R$73,3,FALSE),IF(Données!$D$15="23",VLOOKUP(V59,Données!$N$65:$R$73,4,FALSE),IF(Données!$D$15="24",VLOOKUP(V59,Données!$N$65:$R$73,5,FALSE),IF(Données!$D$15="31",VLOOKUP(V59,Données!$N$75:$R$83,2,FALSE),IF(Données!$D$15="32",VLOOKUP(V59,Données!$N$75:$R$83,3,FALSE),IF(Données!$D$15="33",VLOOKUP(V59,Données!$N$75:$R$83,4,FALSE),IF(Données!$D$15="34",VLOOKUP(V59,Données!$N$75:$R$83,5,FALSE),IF(Données!$D$15="41",VLOOKUP(V59,Données!$N$85:$R$93,2,FALSE),IF(Données!$D$15="42",VLOOKUP(V59,Données!$N$85:$R$93,3,FALSE),IF(Données!$D$15="43",VLOOKUP(V59,Données!$N$85:$R$93,4,FALSE),IF(Données!$D$15="44",VLOOKUP(V59,Données!$N$85:$R$93,5,FALSE))))))))))))))</f>
        <v>8.3999999999999995E-3</v>
      </c>
      <c r="Y59" s="7">
        <f>X59*'Simulateur 2022 v1'!$W$17</f>
        <v>0</v>
      </c>
      <c r="Z59" s="14">
        <f>Y59*Données!$C$26</f>
        <v>0</v>
      </c>
      <c r="AA59" s="11">
        <f>Y59*Données!$C$26*'Simulateur 2022 v1'!$D$24</f>
        <v>0</v>
      </c>
      <c r="AB59" s="12">
        <f>IF('Simulateur 2022 v1'!$D$20="Obligatoire",AA59,0)</f>
        <v>0</v>
      </c>
      <c r="AC59" s="192"/>
      <c r="AD59" s="80">
        <f>$X59*'Simulateur 2022 v1'!$D$24*$C$26</f>
        <v>14.397599999999999</v>
      </c>
      <c r="AE59" s="98">
        <f>($X59*$C$26)-$AD59</f>
        <v>14.397599999999999</v>
      </c>
      <c r="AF59" s="99">
        <f>($X59*$C$26)</f>
        <v>28.795199999999998</v>
      </c>
    </row>
    <row r="60" spans="14:34" ht="15" thickBot="1" x14ac:dyDescent="0.35">
      <c r="N60" s="2" t="s">
        <v>12</v>
      </c>
      <c r="O60" s="34">
        <v>1.8599999999999998E-2</v>
      </c>
      <c r="P60" s="34"/>
      <c r="Q60" s="3"/>
      <c r="V60" s="210" t="s">
        <v>10</v>
      </c>
      <c r="W60" s="211"/>
      <c r="X60" s="7">
        <f>IF('Simulateur 2022 v1'!$D$14="Base conventionnelle",VLOOKUP(V60,Données!$N$55:$Q$63,2,FALSE),IF(Données!$D$15="21",VLOOKUP(V60,Données!$N$65:$R$73,2,FALSE),IF(Données!$D$15="22",VLOOKUP(V60,Données!$N$65:$R$73,3,FALSE),IF(Données!$D$15="23",VLOOKUP(V60,Données!$N$65:$R$73,4,FALSE),IF(Données!$D$15="24",VLOOKUP(V60,Données!$N$65:$R$73,5,FALSE),IF(Données!$D$15="31",VLOOKUP(V60,Données!$N$75:$R$83,2,FALSE),IF(Données!$D$15="32",VLOOKUP(V60,Données!$N$75:$R$83,3,FALSE),IF(Données!$D$15="33",VLOOKUP(V60,Données!$N$75:$R$83,4,FALSE),IF(Données!$D$15="34",VLOOKUP(V60,Données!$N$75:$R$83,5,FALSE),IF(Données!$D$15="41",VLOOKUP(V60,Données!$N$85:$R$93,2,FALSE),IF(Données!$D$15="42",VLOOKUP(V60,Données!$N$85:$R$93,3,FALSE),IF(Données!$D$15="43",VLOOKUP(V60,Données!$N$85:$R$93,4,FALSE),IF(Données!$D$15="44",VLOOKUP(V60,Données!$N$85:$R$93,5,FALSE))))))))))))))</f>
        <v>1.29E-2</v>
      </c>
      <c r="Y60" s="7">
        <f>IF('Simulateur 2022 v1'!$D$20="Obligatoire",(X60*'Simulateur 2022 v1'!$W$12),(X60*'Simulateur 2022 v1'!$W$10))</f>
        <v>3.8699999999999998E-2</v>
      </c>
      <c r="Z60" s="14">
        <f>Y60*Données!$C$26</f>
        <v>132.6636</v>
      </c>
      <c r="AA60" s="11">
        <f>Y60*Données!$C$26*'Simulateur 2022 v1'!$D$24</f>
        <v>66.331800000000001</v>
      </c>
      <c r="AB60" s="12">
        <f>AA60</f>
        <v>66.331800000000001</v>
      </c>
      <c r="AC60" s="212">
        <f>AB60+AB61</f>
        <v>66.331800000000001</v>
      </c>
      <c r="AD60" s="81">
        <f>$X60*'Simulateur 2022 v1'!$D$24*$C$26</f>
        <v>22.110600000000002</v>
      </c>
      <c r="AE60" s="95">
        <f>($X60*$C$26)-$AD60</f>
        <v>22.110600000000002</v>
      </c>
      <c r="AF60" s="97">
        <f>($X60*$C$26)-$AD60</f>
        <v>22.110600000000002</v>
      </c>
    </row>
    <row r="61" spans="14:34" ht="15" thickBot="1" x14ac:dyDescent="0.35">
      <c r="N61" s="4" t="s">
        <v>13</v>
      </c>
      <c r="O61" s="35">
        <v>9.1999999999999998E-3</v>
      </c>
      <c r="P61" s="35"/>
      <c r="Q61" s="5"/>
      <c r="V61" s="213" t="s">
        <v>11</v>
      </c>
      <c r="W61" s="214"/>
      <c r="X61" s="7">
        <f>IF('Simulateur 2022 v1'!$D$14="Base conventionnelle",VLOOKUP(V61,Données!$N$55:$Q$63,2,FALSE),IF(Données!$D$15="21",VLOOKUP(V61,Données!$N$65:$R$73,2,FALSE),IF(Données!$D$15="22",VLOOKUP(V61,Données!$N$65:$R$73,3,FALSE),IF(Données!$D$15="23",VLOOKUP(V61,Données!$N$65:$R$73,4,FALSE),IF(Données!$D$15="24",VLOOKUP(V61,Données!$N$65:$R$73,5,FALSE),IF(Données!$D$15="31",VLOOKUP(V61,Données!$N$75:$R$83,2,FALSE),IF(Données!$D$15="32",VLOOKUP(V61,Données!$N$75:$R$83,3,FALSE),IF(Données!$D$15="33",VLOOKUP(V61,Données!$N$75:$R$83,4,FALSE),IF(Données!$D$15="34",VLOOKUP(V61,Données!$N$75:$R$83,5,FALSE),IF(Données!$D$15="41",VLOOKUP(V61,Données!$N$85:$R$93,2,FALSE),IF(Données!$D$15="42",VLOOKUP(V61,Données!$N$85:$R$93,3,FALSE),IF(Données!$D$15="43",VLOOKUP(V61,Données!$N$85:$R$93,4,FALSE),IF(Données!$D$15="44",VLOOKUP(V61,Données!$N$85:$R$93,5,FALSE))))))))))))))</f>
        <v>2.9499999999999998E-2</v>
      </c>
      <c r="Y61" s="7">
        <f>X61*('Simulateur 2022 v1'!$W$10-'Simulateur 2022 v1'!$W$12)</f>
        <v>8.8499999999999995E-2</v>
      </c>
      <c r="Z61" s="14">
        <f>Y61*Données!$C$26</f>
        <v>303.37799999999999</v>
      </c>
      <c r="AA61" s="11">
        <f>Y61*Données!$C$26*'Simulateur 2022 v1'!$D$24</f>
        <v>151.68899999999999</v>
      </c>
      <c r="AB61" s="12">
        <f>IF('Simulateur 2022 v1'!$D$20="Obligatoire",AA61,0)</f>
        <v>0</v>
      </c>
      <c r="AC61" s="192"/>
      <c r="AD61" s="81">
        <f>$X61*'Simulateur 2022 v1'!$D$24*$C$26</f>
        <v>50.562999999999995</v>
      </c>
      <c r="AE61" s="98">
        <f>($X61*$C$26)-$AD61</f>
        <v>50.562999999999995</v>
      </c>
      <c r="AF61" s="99">
        <f>(X60*$C$26)-(X60*$C$26*'Simulateur 2022 v1'!$D$24)+((Données!X61-Données!X60)*Données!$C$26)</f>
        <v>79.015399999999985</v>
      </c>
    </row>
    <row r="62" spans="14:34" ht="15" thickBot="1" x14ac:dyDescent="0.35">
      <c r="N62" s="4" t="s">
        <v>14</v>
      </c>
      <c r="O62" s="35">
        <v>1.7399999999999999E-2</v>
      </c>
      <c r="P62" s="35"/>
      <c r="Q62" s="5"/>
      <c r="V62" s="210" t="s">
        <v>12</v>
      </c>
      <c r="W62" s="211"/>
      <c r="X62" s="7">
        <f>IF('Simulateur 2022 v1'!$D$14="Base conventionnelle",VLOOKUP(V62,Données!$N$55:$Q$63,2,FALSE),IF(Données!$D$15="21",VLOOKUP(V62,Données!$N$65:$R$73,2,FALSE),IF(Données!$D$15="22",VLOOKUP(V62,Données!$N$65:$R$73,3,FALSE),IF(Données!$D$15="23",VLOOKUP(V62,Données!$N$65:$R$73,4,FALSE),IF(Données!$D$15="24",VLOOKUP(V62,Données!$N$65:$R$73,5,FALSE),IF(Données!$D$15="31",VLOOKUP(V62,Données!$N$75:$R$83,2,FALSE),IF(Données!$D$15="32",VLOOKUP(V62,Données!$N$75:$R$83,3,FALSE),IF(Données!$D$15="33",VLOOKUP(V62,Données!$N$75:$R$83,4,FALSE),IF(Données!$D$15="34",VLOOKUP(V62,Données!$N$75:$R$83,5,FALSE),IF(Données!$D$15="41",VLOOKUP(V62,Données!$N$85:$R$93,2,FALSE),IF(Données!$D$15="42",VLOOKUP(V62,Données!$N$85:$R$93,3,FALSE),IF(Données!$D$15="43",VLOOKUP(V62,Données!$N$85:$R$93,4,FALSE),IF(Données!$D$15="44",VLOOKUP(V62,Données!$N$85:$R$93,5,FALSE))))))))))))))</f>
        <v>2.9000000000000001E-2</v>
      </c>
      <c r="Y62" s="7">
        <f>X62*'Simulateur 2022 v1'!$W$10</f>
        <v>8.7000000000000008E-2</v>
      </c>
      <c r="Z62" s="14">
        <f>Y62*Données!$C$26</f>
        <v>298.23600000000005</v>
      </c>
      <c r="AA62" s="13">
        <f>Y62*Données!$C$26*'Simulateur 2022 v1'!$D$24</f>
        <v>149.11800000000002</v>
      </c>
      <c r="AB62" s="12" t="str">
        <f>IF('Simulateur 2022 v1'!$D$20="Obligatoire",AA62,"Impossible")</f>
        <v>Impossible</v>
      </c>
      <c r="AC62" s="22" t="str">
        <f>AB62</f>
        <v>Impossible</v>
      </c>
      <c r="AD62" s="81">
        <f>$X62*'Simulateur 2022 v1'!$D$24*$C$26</f>
        <v>49.706000000000003</v>
      </c>
      <c r="AE62" s="95">
        <f>($X62*$C$26)-$AD62</f>
        <v>49.706000000000003</v>
      </c>
      <c r="AF62" s="23"/>
    </row>
    <row r="63" spans="14:34" ht="15" thickBot="1" x14ac:dyDescent="0.35">
      <c r="N63" s="4" t="s">
        <v>15</v>
      </c>
      <c r="O63" s="35">
        <v>2.47E-2</v>
      </c>
      <c r="P63" s="35"/>
      <c r="Q63" s="5"/>
      <c r="V63" s="210" t="s">
        <v>13</v>
      </c>
      <c r="W63" s="211"/>
      <c r="X63" s="7">
        <f>IF('Simulateur 2022 v1'!$D$14="Base conventionnelle",VLOOKUP(V63,Données!$N$55:$Q$63,2,FALSE),IF(Données!$D$15="21",VLOOKUP(V63,Données!$N$65:$R$73,2,FALSE),IF(Données!$D$15="22",VLOOKUP(V63,Données!$N$65:$R$73,3,FALSE),IF(Données!$D$15="23",VLOOKUP(V63,Données!$N$65:$R$73,4,FALSE),IF(Données!$D$15="24",VLOOKUP(V63,Données!$N$65:$R$73,5,FALSE),IF(Données!$D$15="31",VLOOKUP(V63,Données!$N$75:$R$83,2,FALSE),IF(Données!$D$15="32",VLOOKUP(V63,Données!$N$75:$R$83,3,FALSE),IF(Données!$D$15="33",VLOOKUP(V63,Données!$N$75:$R$83,4,FALSE),IF(Données!$D$15="34",VLOOKUP(V63,Données!$N$75:$R$83,5,FALSE),IF(Données!$D$15="41",VLOOKUP(V63,Données!$N$85:$R$93,2,FALSE),IF(Données!$D$15="42",VLOOKUP(V63,Données!$N$85:$R$93,3,FALSE),IF(Données!$D$15="43",VLOOKUP(V63,Données!$N$85:$R$93,4,FALSE),IF(Données!$D$15="44",VLOOKUP(V63,Données!$N$85:$R$93,5,FALSE))))))))))))))</f>
        <v>1.29E-2</v>
      </c>
      <c r="Y63" s="7">
        <f>IF('Simulateur 2022 v1'!$D$20="Obligatoire",(X63*'Simulateur 2022 v1'!$W$12),(X63*'Simulateur 2022 v1'!$W$10))</f>
        <v>3.8699999999999998E-2</v>
      </c>
      <c r="Z63" s="14">
        <f>Y63*Données!$C$26</f>
        <v>132.6636</v>
      </c>
      <c r="AA63" s="11">
        <f>Y63*Données!$C$26*'Simulateur 2022 v1'!$D$24</f>
        <v>66.331800000000001</v>
      </c>
      <c r="AB63" s="12">
        <f>AA63</f>
        <v>66.331800000000001</v>
      </c>
      <c r="AC63" s="212">
        <f>IF(Z63&lt;0,"champs à renseigner",AB63+AB64+AB65)</f>
        <v>66.331800000000001</v>
      </c>
      <c r="AD63" s="81">
        <f>$X63*'Simulateur 2022 v1'!$D$24*$C$26</f>
        <v>22.110600000000002</v>
      </c>
      <c r="AE63" s="21">
        <f>(X63*$C$26)-AD63</f>
        <v>22.110600000000002</v>
      </c>
      <c r="AF63" s="21">
        <f>(X63*$C$26)-AE63</f>
        <v>22.110600000000002</v>
      </c>
    </row>
    <row r="64" spans="14:34" ht="15" thickBot="1" x14ac:dyDescent="0.35">
      <c r="O64" t="s">
        <v>16</v>
      </c>
      <c r="P64" t="s">
        <v>17</v>
      </c>
      <c r="Q64" t="s">
        <v>18</v>
      </c>
      <c r="R64" s="6" t="s">
        <v>20</v>
      </c>
      <c r="V64" s="218" t="s">
        <v>14</v>
      </c>
      <c r="W64" s="219"/>
      <c r="X64" s="7">
        <f>IF('Simulateur 2022 v1'!$D$14="Base conventionnelle",VLOOKUP(V64,Données!$N$55:$Q$63,2,FALSE),IF(Données!$D$15="21",VLOOKUP(V64,Données!$N$65:$R$73,2,FALSE),IF(Données!$D$15="22",VLOOKUP(V64,Données!$N$65:$R$73,3,FALSE),IF(Données!$D$15="23",VLOOKUP(V64,Données!$N$65:$R$73,4,FALSE),IF(Données!$D$15="24",VLOOKUP(V64,Données!$N$65:$R$73,5,FALSE),IF(Données!$D$15="31",VLOOKUP(V64,Données!$N$75:$R$83,2,FALSE),IF(Données!$D$15="32",VLOOKUP(V64,Données!$N$75:$R$83,3,FALSE),IF(Données!$D$15="33",VLOOKUP(V64,Données!$N$75:$R$83,4,FALSE),IF(Données!$D$15="34",VLOOKUP(V64,Données!$N$75:$R$83,5,FALSE),IF(Données!$D$15="41",VLOOKUP(V64,Données!$N$85:$R$93,2,FALSE),IF(Données!$D$15="42",VLOOKUP(V64,Données!$N$85:$R$93,3,FALSE),IF(Données!$D$15="43",VLOOKUP(V64,Données!$N$85:$R$93,4,FALSE),IF(Données!$D$15="44",VLOOKUP(V64,Données!$N$85:$R$93,5,FALSE))))))))))))))</f>
        <v>2.3900000000000001E-2</v>
      </c>
      <c r="Y64" s="7">
        <f>X64*'Simulateur 2022 v1'!$W$24</f>
        <v>0</v>
      </c>
      <c r="Z64" s="14">
        <f>Y64*'Simulateur 2022 v1'!$W$24*Données!$C$26</f>
        <v>0</v>
      </c>
      <c r="AA64" s="11">
        <f>Y64*Données!$C$26*'Simulateur 2022 v1'!$D$24</f>
        <v>0</v>
      </c>
      <c r="AB64" s="12">
        <f>IF('Simulateur 2022 v1'!$D$20="Obligatoire",AA64,0)</f>
        <v>0</v>
      </c>
      <c r="AC64" s="217"/>
      <c r="AD64" s="81">
        <f>$X64*'Simulateur 2022 v1'!$D$24*$C$26</f>
        <v>40.964600000000004</v>
      </c>
      <c r="AE64" s="21">
        <f>(X64*$C$26)-AD64</f>
        <v>40.964600000000004</v>
      </c>
      <c r="AF64" s="84">
        <f>AE63+((X64-X63)*$C$26)</f>
        <v>59.818600000000004</v>
      </c>
    </row>
    <row r="65" spans="11:32" ht="15" customHeight="1" thickBot="1" x14ac:dyDescent="0.35">
      <c r="N65" s="220" t="s">
        <v>3</v>
      </c>
      <c r="O65" s="221"/>
      <c r="P65" s="221"/>
      <c r="Q65" s="221"/>
      <c r="R65" s="222"/>
      <c r="V65" s="213" t="s">
        <v>15</v>
      </c>
      <c r="W65" s="214"/>
      <c r="X65" s="7">
        <f>IF('Simulateur 2022 v1'!$D$14="Base conventionnelle",VLOOKUP(V65,Données!$N$55:$Q$63,2,FALSE),IF(Données!$D$15="21",VLOOKUP(V65,Données!$N$65:$R$73,2,FALSE),IF(Données!$D$15="22",VLOOKUP(V65,Données!$N$65:$R$73,3,FALSE),IF(Données!$D$15="23",VLOOKUP(V65,Données!$N$65:$R$73,4,FALSE),IF(Données!$D$15="24",VLOOKUP(V65,Données!$N$65:$R$73,5,FALSE),IF(Données!$D$15="31",VLOOKUP(V65,Données!$N$75:$R$83,2,FALSE),IF(Données!$D$15="32",VLOOKUP(V65,Données!$N$75:$R$83,3,FALSE),IF(Données!$D$15="33",VLOOKUP(V65,Données!$N$75:$R$83,4,FALSE),IF(Données!$D$15="34",VLOOKUP(V65,Données!$N$75:$R$83,5,FALSE),IF(Données!$D$15="41",VLOOKUP(V65,Données!$N$85:$R$93,2,FALSE),IF(Données!$D$15="42",VLOOKUP(V65,Données!$N$85:$R$93,3,FALSE),IF(Données!$D$15="43",VLOOKUP(V65,Données!$N$85:$R$93,4,FALSE),IF(Données!$D$15="44",VLOOKUP(V65,Données!$N$85:$R$93,5,FALSE))))))))))))))</f>
        <v>3.3500000000000002E-2</v>
      </c>
      <c r="Y65" s="7">
        <f>X65*'Simulateur 2022 v1'!$W$21</f>
        <v>0</v>
      </c>
      <c r="Z65" s="14">
        <f>Y65*'Simulateur 2022 v1'!$W$24*Données!$C$26</f>
        <v>0</v>
      </c>
      <c r="AA65" s="11">
        <f>Y65*Données!$C$26*'Simulateur 2022 v1'!$D$24</f>
        <v>0</v>
      </c>
      <c r="AB65" s="12">
        <f>IF('Simulateur 2022 v1'!$D$20="Obligatoire",AA65,0)</f>
        <v>0</v>
      </c>
      <c r="AC65" s="192"/>
      <c r="AD65" s="81">
        <f>$X65*'Simulateur 2022 v1'!$D$24*$C$26</f>
        <v>57.419000000000004</v>
      </c>
      <c r="AE65" s="21">
        <f>(X65*$C$26)-AD65</f>
        <v>57.419000000000004</v>
      </c>
      <c r="AF65" s="84">
        <f>AE63+((X65-X63)*$C$26)</f>
        <v>92.727400000000003</v>
      </c>
    </row>
    <row r="66" spans="11:32" x14ac:dyDescent="0.3">
      <c r="K66" s="54"/>
      <c r="N66" s="2" t="s">
        <v>33</v>
      </c>
      <c r="O66" s="34">
        <v>1.14E-2</v>
      </c>
      <c r="P66" s="34">
        <v>1.29E-2</v>
      </c>
      <c r="Q66" s="34">
        <v>1.4800000000000001E-2</v>
      </c>
      <c r="R66" s="34">
        <v>1.7399999999999999E-2</v>
      </c>
    </row>
    <row r="67" spans="11:32" x14ac:dyDescent="0.3">
      <c r="K67" s="54"/>
      <c r="N67" s="2" t="s">
        <v>9</v>
      </c>
      <c r="O67" s="34">
        <v>7.4000000000000003E-3</v>
      </c>
      <c r="P67" s="34">
        <v>8.3999999999999995E-3</v>
      </c>
      <c r="Q67" s="34">
        <v>9.7000000000000003E-3</v>
      </c>
      <c r="R67" s="34">
        <v>1.1299999999999999E-2</v>
      </c>
    </row>
    <row r="68" spans="11:32" x14ac:dyDescent="0.3">
      <c r="K68" s="54"/>
      <c r="N68" s="4" t="s">
        <v>10</v>
      </c>
      <c r="O68" s="35">
        <v>1.14E-2</v>
      </c>
      <c r="P68" s="35">
        <v>1.29E-2</v>
      </c>
      <c r="Q68" s="35">
        <v>1.4800000000000001E-2</v>
      </c>
      <c r="R68" s="35">
        <v>1.7399999999999999E-2</v>
      </c>
    </row>
    <row r="69" spans="11:32" x14ac:dyDescent="0.3">
      <c r="K69" s="54"/>
      <c r="N69" s="4" t="s">
        <v>11</v>
      </c>
      <c r="O69" s="35">
        <v>2.5899999999999999E-2</v>
      </c>
      <c r="P69" s="35">
        <v>2.9499999999999998E-2</v>
      </c>
      <c r="Q69" s="35">
        <v>3.39E-2</v>
      </c>
      <c r="R69" s="35">
        <v>3.9800000000000002E-2</v>
      </c>
    </row>
    <row r="70" spans="11:32" x14ac:dyDescent="0.3">
      <c r="K70" s="54"/>
      <c r="N70" s="2" t="s">
        <v>12</v>
      </c>
      <c r="O70" s="34">
        <v>2.5499999999999998E-2</v>
      </c>
      <c r="P70" s="34">
        <v>2.9000000000000001E-2</v>
      </c>
      <c r="Q70" s="34">
        <v>3.3399999999999999E-2</v>
      </c>
      <c r="R70" s="34">
        <v>3.9199999999999999E-2</v>
      </c>
    </row>
    <row r="71" spans="11:32" x14ac:dyDescent="0.3">
      <c r="K71" s="54"/>
      <c r="N71" s="4" t="s">
        <v>13</v>
      </c>
      <c r="O71" s="35">
        <v>1.14E-2</v>
      </c>
      <c r="P71" s="35">
        <v>1.29E-2</v>
      </c>
      <c r="Q71" s="35">
        <v>1.4800000000000001E-2</v>
      </c>
      <c r="R71" s="35">
        <v>1.7399999999999999E-2</v>
      </c>
    </row>
    <row r="72" spans="11:32" x14ac:dyDescent="0.3">
      <c r="K72" s="54"/>
      <c r="N72" s="4" t="s">
        <v>14</v>
      </c>
      <c r="O72" s="35">
        <v>2.1000000000000001E-2</v>
      </c>
      <c r="P72" s="35">
        <v>2.3900000000000001E-2</v>
      </c>
      <c r="Q72" s="35">
        <v>2.75E-2</v>
      </c>
      <c r="R72" s="35">
        <v>3.2300000000000002E-2</v>
      </c>
    </row>
    <row r="73" spans="11:32" x14ac:dyDescent="0.3">
      <c r="K73" s="54"/>
      <c r="N73" s="4" t="s">
        <v>15</v>
      </c>
      <c r="O73" s="35">
        <v>2.9499999999999998E-2</v>
      </c>
      <c r="P73" s="35">
        <v>3.3500000000000002E-2</v>
      </c>
      <c r="Q73" s="35">
        <v>3.85E-2</v>
      </c>
      <c r="R73" s="35">
        <v>4.5199999999999997E-2</v>
      </c>
    </row>
    <row r="74" spans="11:32" ht="15" thickBot="1" x14ac:dyDescent="0.35">
      <c r="O74" t="s">
        <v>16</v>
      </c>
      <c r="P74" t="s">
        <v>17</v>
      </c>
      <c r="Q74" t="s">
        <v>18</v>
      </c>
      <c r="R74" s="6" t="s">
        <v>20</v>
      </c>
    </row>
    <row r="75" spans="11:32" ht="15" customHeight="1" x14ac:dyDescent="0.3">
      <c r="N75" s="220" t="s">
        <v>4</v>
      </c>
      <c r="O75" s="221" t="s">
        <v>34</v>
      </c>
      <c r="P75" s="221"/>
      <c r="Q75" s="221"/>
      <c r="R75" s="222"/>
    </row>
    <row r="76" spans="11:32" x14ac:dyDescent="0.3">
      <c r="K76" s="54"/>
      <c r="N76" s="2" t="s">
        <v>33</v>
      </c>
      <c r="O76" s="34">
        <v>1.43E-2</v>
      </c>
      <c r="P76" s="34">
        <v>1.6199999999999999E-2</v>
      </c>
      <c r="Q76" s="34">
        <v>1.8599999999999998E-2</v>
      </c>
      <c r="R76" s="34">
        <v>2.1899999999999999E-2</v>
      </c>
    </row>
    <row r="77" spans="11:32" x14ac:dyDescent="0.3">
      <c r="K77" s="54"/>
      <c r="N77" s="2" t="s">
        <v>9</v>
      </c>
      <c r="O77" s="34">
        <v>9.1000000000000004E-3</v>
      </c>
      <c r="P77" s="34">
        <v>1.03E-2</v>
      </c>
      <c r="Q77" s="34">
        <v>1.18E-2</v>
      </c>
      <c r="R77" s="34">
        <v>1.3899999999999999E-2</v>
      </c>
    </row>
    <row r="78" spans="11:32" x14ac:dyDescent="0.3">
      <c r="K78" s="54"/>
      <c r="N78" s="4" t="s">
        <v>10</v>
      </c>
      <c r="O78" s="35">
        <v>1.43E-2</v>
      </c>
      <c r="P78" s="35">
        <v>1.6199999999999999E-2</v>
      </c>
      <c r="Q78" s="35">
        <v>1.8599999999999998E-2</v>
      </c>
      <c r="R78" s="35">
        <v>2.1899999999999999E-2</v>
      </c>
    </row>
    <row r="79" spans="11:32" x14ac:dyDescent="0.3">
      <c r="K79" s="54"/>
      <c r="N79" s="4" t="s">
        <v>11</v>
      </c>
      <c r="O79" s="35">
        <v>3.2599999999999997E-2</v>
      </c>
      <c r="P79" s="35">
        <v>3.6999999999999998E-2</v>
      </c>
      <c r="Q79" s="35">
        <v>4.2599999999999999E-2</v>
      </c>
      <c r="R79" s="35">
        <v>0.05</v>
      </c>
    </row>
    <row r="80" spans="11:32" x14ac:dyDescent="0.3">
      <c r="K80" s="54"/>
      <c r="N80" s="2" t="s">
        <v>12</v>
      </c>
      <c r="O80" s="34">
        <v>3.1899999999999998E-2</v>
      </c>
      <c r="P80" s="34">
        <v>3.6200000000000003E-2</v>
      </c>
      <c r="Q80" s="34">
        <v>4.1599999999999998E-2</v>
      </c>
      <c r="R80" s="34">
        <v>4.8899999999999999E-2</v>
      </c>
    </row>
    <row r="81" spans="11:18" x14ac:dyDescent="0.3">
      <c r="K81" s="54"/>
      <c r="N81" s="4" t="s">
        <v>13</v>
      </c>
      <c r="O81" s="35">
        <v>1.43E-2</v>
      </c>
      <c r="P81" s="35">
        <v>1.6199999999999999E-2</v>
      </c>
      <c r="Q81" s="35">
        <v>1.8599999999999998E-2</v>
      </c>
      <c r="R81" s="35">
        <v>2.1899999999999999E-2</v>
      </c>
    </row>
    <row r="82" spans="11:18" x14ac:dyDescent="0.3">
      <c r="K82" s="54"/>
      <c r="N82" s="4" t="s">
        <v>14</v>
      </c>
      <c r="O82" s="35">
        <v>2.6100000000000002E-2</v>
      </c>
      <c r="P82" s="35">
        <v>2.9700000000000001E-2</v>
      </c>
      <c r="Q82" s="35">
        <v>3.4200000000000001E-2</v>
      </c>
      <c r="R82" s="35">
        <v>4.0099999999999997E-2</v>
      </c>
    </row>
    <row r="83" spans="11:18" x14ac:dyDescent="0.3">
      <c r="K83" s="54"/>
      <c r="N83" s="4" t="s">
        <v>15</v>
      </c>
      <c r="O83" s="35">
        <v>3.6900000000000002E-2</v>
      </c>
      <c r="P83" s="35">
        <v>4.19E-2</v>
      </c>
      <c r="Q83" s="35">
        <v>4.8099999999999997E-2</v>
      </c>
      <c r="R83" s="35">
        <v>5.6599999999999998E-2</v>
      </c>
    </row>
    <row r="84" spans="11:18" ht="15" thickBot="1" x14ac:dyDescent="0.35"/>
    <row r="85" spans="11:18" ht="15" customHeight="1" x14ac:dyDescent="0.3">
      <c r="N85" s="220" t="s">
        <v>5</v>
      </c>
      <c r="O85" s="221" t="s">
        <v>34</v>
      </c>
      <c r="P85" s="221"/>
      <c r="Q85" s="221"/>
      <c r="R85" s="222"/>
    </row>
    <row r="86" spans="11:18" x14ac:dyDescent="0.3">
      <c r="K86" s="54"/>
      <c r="N86" s="2" t="s">
        <v>33</v>
      </c>
      <c r="O86" s="34">
        <v>2.1499999999999998E-2</v>
      </c>
      <c r="P86" s="34">
        <v>2.4400000000000002E-2</v>
      </c>
      <c r="Q86" s="34">
        <v>2.81E-2</v>
      </c>
      <c r="R86" s="34">
        <v>3.2800000000000003E-2</v>
      </c>
    </row>
    <row r="87" spans="11:18" x14ac:dyDescent="0.3">
      <c r="K87" s="54"/>
      <c r="N87" s="2" t="s">
        <v>9</v>
      </c>
      <c r="O87" s="34">
        <v>1.37E-2</v>
      </c>
      <c r="P87" s="34">
        <v>1.5599999999999999E-2</v>
      </c>
      <c r="Q87" s="34">
        <v>1.7899999999999999E-2</v>
      </c>
      <c r="R87" s="34">
        <v>2.1100000000000001E-2</v>
      </c>
    </row>
    <row r="88" spans="11:18" x14ac:dyDescent="0.3">
      <c r="K88" s="54"/>
      <c r="N88" s="4" t="s">
        <v>10</v>
      </c>
      <c r="O88" s="35">
        <v>2.1499999999999998E-2</v>
      </c>
      <c r="P88" s="35">
        <v>2.4400000000000002E-2</v>
      </c>
      <c r="Q88" s="35">
        <v>2.81E-2</v>
      </c>
      <c r="R88" s="35">
        <v>3.2800000000000003E-2</v>
      </c>
    </row>
    <row r="89" spans="11:18" x14ac:dyDescent="0.3">
      <c r="K89" s="54"/>
      <c r="N89" s="4" t="s">
        <v>11</v>
      </c>
      <c r="O89" s="35">
        <v>4.8899999999999999E-2</v>
      </c>
      <c r="P89" s="35">
        <v>5.5599999999999997E-2</v>
      </c>
      <c r="Q89" s="35">
        <v>6.3899999999999998E-2</v>
      </c>
      <c r="R89" s="35">
        <v>7.51E-2</v>
      </c>
    </row>
    <row r="90" spans="11:18" x14ac:dyDescent="0.3">
      <c r="K90" s="54"/>
      <c r="N90" s="2" t="s">
        <v>12</v>
      </c>
      <c r="O90" s="34">
        <v>4.7899999999999998E-2</v>
      </c>
      <c r="P90" s="34">
        <v>5.4399999999999997E-2</v>
      </c>
      <c r="Q90" s="34">
        <v>6.2600000000000003E-2</v>
      </c>
      <c r="R90" s="34">
        <v>7.3400000000000007E-2</v>
      </c>
    </row>
    <row r="91" spans="11:18" x14ac:dyDescent="0.3">
      <c r="K91" s="54"/>
      <c r="N91" s="4" t="s">
        <v>13</v>
      </c>
      <c r="O91" s="35">
        <v>2.1499999999999998E-2</v>
      </c>
      <c r="P91" s="35">
        <v>2.4400000000000002E-2</v>
      </c>
      <c r="Q91" s="35">
        <v>2.81E-2</v>
      </c>
      <c r="R91" s="35">
        <v>3.2800000000000003E-2</v>
      </c>
    </row>
    <row r="92" spans="11:18" x14ac:dyDescent="0.3">
      <c r="K92" s="54"/>
      <c r="N92" s="4" t="s">
        <v>14</v>
      </c>
      <c r="O92" s="35">
        <v>3.9300000000000002E-2</v>
      </c>
      <c r="P92" s="35">
        <v>4.4699999999999997E-2</v>
      </c>
      <c r="Q92" s="35">
        <v>5.1400000000000001E-2</v>
      </c>
      <c r="R92" s="35">
        <v>6.0299999999999999E-2</v>
      </c>
    </row>
    <row r="93" spans="11:18" x14ac:dyDescent="0.3">
      <c r="K93" s="54"/>
      <c r="N93" s="4" t="s">
        <v>15</v>
      </c>
      <c r="O93" s="35">
        <v>5.5399999999999998E-2</v>
      </c>
      <c r="P93" s="35">
        <v>6.2899999999999998E-2</v>
      </c>
      <c r="Q93" s="35">
        <v>7.2300000000000003E-2</v>
      </c>
      <c r="R93" s="35">
        <v>8.48E-2</v>
      </c>
    </row>
  </sheetData>
  <mergeCells count="41">
    <mergeCell ref="AC8:AF8"/>
    <mergeCell ref="AC11:AC12"/>
    <mergeCell ref="AC13:AC14"/>
    <mergeCell ref="V18:W18"/>
    <mergeCell ref="V11:W11"/>
    <mergeCell ref="V12:W12"/>
    <mergeCell ref="AC16:AC18"/>
    <mergeCell ref="V13:W13"/>
    <mergeCell ref="V14:W14"/>
    <mergeCell ref="V15:W15"/>
    <mergeCell ref="V16:W16"/>
    <mergeCell ref="V17:W17"/>
    <mergeCell ref="Y9:AB9"/>
    <mergeCell ref="AD9:AD10"/>
    <mergeCell ref="N65:R65"/>
    <mergeCell ref="N75:R75"/>
    <mergeCell ref="N85:R85"/>
    <mergeCell ref="N38:R38"/>
    <mergeCell ref="B1:E1"/>
    <mergeCell ref="N18:R18"/>
    <mergeCell ref="N28:R28"/>
    <mergeCell ref="N4:Q4"/>
    <mergeCell ref="N51:Q51"/>
    <mergeCell ref="N55:Q55"/>
    <mergeCell ref="H6:H7"/>
    <mergeCell ref="D13:E13"/>
    <mergeCell ref="D14:E14"/>
    <mergeCell ref="N8:Q8"/>
    <mergeCell ref="V63:W63"/>
    <mergeCell ref="AC63:AC65"/>
    <mergeCell ref="V64:W64"/>
    <mergeCell ref="V65:W65"/>
    <mergeCell ref="V60:W60"/>
    <mergeCell ref="AC60:AC61"/>
    <mergeCell ref="V61:W61"/>
    <mergeCell ref="V62:W62"/>
    <mergeCell ref="AC55:AF55"/>
    <mergeCell ref="V58:W58"/>
    <mergeCell ref="AC58:AC59"/>
    <mergeCell ref="V59:W59"/>
    <mergeCell ref="AD56:AD57"/>
  </mergeCells>
  <pageMargins left="0.7" right="0.7" top="0.75" bottom="0.75" header="0.3" footer="0.3"/>
  <pageSetup paperSize="9" orientation="portrait" r:id="rId1"/>
  <headerFooter>
    <oddFooter>&amp;C&amp;1#&amp;"Calibri"&amp;10&amp;K000000C1 - Interne</oddFooter>
  </headerFooter>
</worksheet>
</file>

<file path=docMetadata/LabelInfo.xml><?xml version="1.0" encoding="utf-8"?>
<clbl:labelList xmlns:clbl="http://schemas.microsoft.com/office/2020/mipLabelMetadata">
  <clbl:label id="{ae3d755d-5746-41ac-a1a9-5c4a3680df86}" enabled="1" method="Privileged" siteId="{5a2f4072-c135-4375-b2cc-b4239f6832d4}"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Simulateur 2022 v1</vt:lpstr>
      <vt:lpstr>Données</vt:lpstr>
    </vt:vector>
  </TitlesOfParts>
  <Company>SWISSLIFE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PLONQUET Vinciane</dc:creator>
  <cp:lastModifiedBy>LAURENT Axelle</cp:lastModifiedBy>
  <cp:lastPrinted>2022-08-02T09:08:26Z</cp:lastPrinted>
  <dcterms:created xsi:type="dcterms:W3CDTF">2022-01-31T15:33:00Z</dcterms:created>
  <dcterms:modified xsi:type="dcterms:W3CDTF">2022-08-17T13:19:57Z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3d755d-5746-41ac-a1a9-5c4a3680df86_Enabled">
    <vt:lpwstr>true</vt:lpwstr>
  </property>
  <property fmtid="{D5CDD505-2E9C-101B-9397-08002B2CF9AE}" pid="3" name="MSIP_Label_ae3d755d-5746-41ac-a1a9-5c4a3680df86_SetDate">
    <vt:lpwstr>2022-02-01T17:56:29Z</vt:lpwstr>
  </property>
  <property fmtid="{D5CDD505-2E9C-101B-9397-08002B2CF9AE}" pid="4" name="MSIP_Label_ae3d755d-5746-41ac-a1a9-5c4a3680df86_Method">
    <vt:lpwstr>Privileged</vt:lpwstr>
  </property>
  <property fmtid="{D5CDD505-2E9C-101B-9397-08002B2CF9AE}" pid="5" name="MSIP_Label_ae3d755d-5746-41ac-a1a9-5c4a3680df86_Name">
    <vt:lpwstr>Interne</vt:lpwstr>
  </property>
  <property fmtid="{D5CDD505-2E9C-101B-9397-08002B2CF9AE}" pid="6" name="MSIP_Label_ae3d755d-5746-41ac-a1a9-5c4a3680df86_SiteId">
    <vt:lpwstr>5a2f4072-c135-4375-b2cc-b4239f6832d4</vt:lpwstr>
  </property>
  <property fmtid="{D5CDD505-2E9C-101B-9397-08002B2CF9AE}" pid="7" name="MSIP_Label_ae3d755d-5746-41ac-a1a9-5c4a3680df86_ActionId">
    <vt:lpwstr>418a0627-275d-488d-bdf2-d9ef620f931e</vt:lpwstr>
  </property>
  <property fmtid="{D5CDD505-2E9C-101B-9397-08002B2CF9AE}" pid="8" name="MSIP_Label_ae3d755d-5746-41ac-a1a9-5c4a3680df86_ContentBits">
    <vt:lpwstr>2</vt:lpwstr>
  </property>
</Properties>
</file>